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8195" windowHeight="3630" tabRatio="897" activeTab="0"/>
  </bookViews>
  <sheets>
    <sheet name="FC Pessoal" sheetId="1" r:id="rId1"/>
    <sheet name="BP Pessoal" sheetId="2" r:id="rId2"/>
    <sheet name="Racionalização" sheetId="3" r:id="rId3"/>
  </sheets>
  <definedNames>
    <definedName name="_xlnm.Print_Area" localSheetId="2">'Racionalização'!$A$1:$H$56</definedName>
    <definedName name="_xlnm.Print_Titles" localSheetId="1">'BP Pessoal'!$1:$3</definedName>
    <definedName name="_xlnm.Print_Titles" localSheetId="0">'FC Pessoal'!$1:$6</definedName>
    <definedName name="_xlnm.Print_Titles" localSheetId="2">'Racionalização'!$1:$6</definedName>
  </definedNames>
  <calcPr fullCalcOnLoad="1"/>
</workbook>
</file>

<file path=xl/sharedStrings.xml><?xml version="1.0" encoding="utf-8"?>
<sst xmlns="http://schemas.openxmlformats.org/spreadsheetml/2006/main" count="353" uniqueCount="192">
  <si>
    <t>VALOR</t>
  </si>
  <si>
    <t>Imóveis</t>
  </si>
  <si>
    <t>Outros</t>
  </si>
  <si>
    <t>ATIVO</t>
  </si>
  <si>
    <t>PASSIVO</t>
  </si>
  <si>
    <t>Crédito Pessoal</t>
  </si>
  <si>
    <t>Financiamentos</t>
  </si>
  <si>
    <t>Participações e Negócios</t>
  </si>
  <si>
    <t>ANÁLISE ECONÔMICO-FINANCEIRA</t>
  </si>
  <si>
    <t>PREMISSAS</t>
  </si>
  <si>
    <t>Renda líquida mensal estimada</t>
  </si>
  <si>
    <t>Despesa mensal estimada</t>
  </si>
  <si>
    <t>Poupança mensal estimada</t>
  </si>
  <si>
    <t>INDICADORES</t>
  </si>
  <si>
    <t>REAL</t>
  </si>
  <si>
    <t>IDEAL</t>
  </si>
  <si>
    <t>Liquidez Corrente</t>
  </si>
  <si>
    <t>2 vezes</t>
  </si>
  <si>
    <t>Cobertura (Despesas Mensais)</t>
  </si>
  <si>
    <t>Índice de Poupança</t>
  </si>
  <si>
    <t>Endividamento Patrimonial</t>
  </si>
  <si>
    <t>Endividamento sobre a Renda</t>
  </si>
  <si>
    <t>Grau de Imobilização do Ativo</t>
  </si>
  <si>
    <t>ORIGEM DA RENDA</t>
  </si>
  <si>
    <t>até 30%</t>
  </si>
  <si>
    <t>até 60%</t>
  </si>
  <si>
    <t/>
  </si>
  <si>
    <t>BALANÇO PATRIMONIAL PESSOAL</t>
  </si>
  <si>
    <t>PATRIMÔNIO LÍQUIDO PESSOAL</t>
  </si>
  <si>
    <t>Outras dívidas</t>
  </si>
  <si>
    <t>PLANEJAMENTO FINANCEIRO PESSOAL: GESTÃO FINANCEIRA</t>
  </si>
  <si>
    <t>TOTAL</t>
  </si>
  <si>
    <t>RENDA ATIVA</t>
  </si>
  <si>
    <t>RENDA PASSIVA</t>
  </si>
  <si>
    <t>RECEITA TOTAL</t>
  </si>
  <si>
    <t>CONSOLIDADO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</si>
  <si>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</si>
  <si>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</si>
  <si>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</si>
  <si>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</si>
  <si>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</si>
  <si>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</si>
  <si>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</si>
  <si>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</si>
  <si>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</si>
  <si>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</si>
  <si>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</si>
  <si>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</si>
  <si>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% RECEITA</t>
  </si>
  <si>
    <t>RELAÇÃO DE DESPESAS</t>
  </si>
  <si>
    <t>RELAÇÃO DE RECEITAS</t>
  </si>
  <si>
    <t>DESTINO DA RENDA</t>
  </si>
  <si>
    <t>TOTAL R. ATIVA</t>
  </si>
  <si>
    <t>Receitas</t>
  </si>
  <si>
    <t>Despesas</t>
  </si>
  <si>
    <t>Saldo Projetado</t>
  </si>
  <si>
    <t>Imóvel A</t>
  </si>
  <si>
    <t>SEGURANÇA</t>
  </si>
  <si>
    <t>PADRÃO DE VIDA</t>
  </si>
  <si>
    <t>Condomínio</t>
  </si>
  <si>
    <t>Farmácia</t>
  </si>
  <si>
    <t>RIQUEZA</t>
  </si>
  <si>
    <t>SUB-TOTAL P. V.</t>
  </si>
  <si>
    <t>SUB-TOTAL SEG.</t>
  </si>
  <si>
    <t>SUB-TOTAL RIQ.</t>
  </si>
  <si>
    <t>TOTAL DESPESAS</t>
  </si>
  <si>
    <t>TOTAL R. PASSIVA</t>
  </si>
  <si>
    <t>% RENDA</t>
  </si>
  <si>
    <t>PROJEÇÃO DE RECEITAS E DESPESAS</t>
  </si>
  <si>
    <t>Financiamento Apto (saldo)</t>
  </si>
  <si>
    <t>Liquidez e Mercado Financeiro</t>
  </si>
  <si>
    <t>MENSAL</t>
  </si>
  <si>
    <t>DESPESA</t>
  </si>
  <si>
    <t>ANUAL</t>
  </si>
  <si>
    <t>TIPO</t>
  </si>
  <si>
    <t>OBRIGATÓRIA</t>
  </si>
  <si>
    <t>FIXA</t>
  </si>
  <si>
    <t>SIM</t>
  </si>
  <si>
    <t>VARIÁVEIS</t>
  </si>
  <si>
    <t>NÃO</t>
  </si>
  <si>
    <t>ECONOMIA</t>
  </si>
  <si>
    <t>Variação</t>
  </si>
  <si>
    <t>AÇÕES DE IMPACTO SOBRE O PATRIMÔNIO</t>
  </si>
  <si>
    <t>ATIVO/PASSIVO</t>
  </si>
  <si>
    <t>AÇÃO PLANEJADA</t>
  </si>
  <si>
    <t>Restituição do IRPF2017</t>
  </si>
  <si>
    <t>* Todas as informações são gerenciais e foram coletadas verbalmente com o cliente.
Para tomada de decisão, recomendamos análise dos documentos oficiais.</t>
  </si>
  <si>
    <t>Parcelas de Dívidas - Consumo</t>
  </si>
  <si>
    <t>** Valores estimados. Necessário atualizar dados.</t>
  </si>
  <si>
    <t>OBSERVAÇÃO/ANÁLISE</t>
  </si>
  <si>
    <t>até 10%</t>
  </si>
  <si>
    <t>NOVOS
VALORES</t>
  </si>
  <si>
    <t>PROPOSIÇÃO DE MELHORIAS NAS DESPESAS MENSAIS</t>
  </si>
  <si>
    <t>AÇÃO COMBINADA</t>
  </si>
  <si>
    <t>DE GERAÇÃO DE CAIXA ADICIONAL.</t>
  </si>
  <si>
    <t>Doméstica</t>
  </si>
  <si>
    <t>Imposto Doméstica</t>
  </si>
  <si>
    <t>Faculdade Esposa</t>
  </si>
  <si>
    <t>Tarifa conta</t>
  </si>
  <si>
    <t>Celular esposa</t>
  </si>
  <si>
    <t>Financimento AP</t>
  </si>
  <si>
    <t>Cartao Mae</t>
  </si>
  <si>
    <t>Eletricidade</t>
  </si>
  <si>
    <t>Seguro 01</t>
  </si>
  <si>
    <t>Seguro 02</t>
  </si>
  <si>
    <t>Previdencia Sobrinha</t>
  </si>
  <si>
    <t>Pediatra</t>
  </si>
  <si>
    <t>Pilates</t>
  </si>
  <si>
    <t>Móveis</t>
  </si>
  <si>
    <t>IPTU - Residência</t>
  </si>
  <si>
    <t>Cartão Visa - Parceladas</t>
  </si>
  <si>
    <t>Netflix</t>
  </si>
  <si>
    <t>Vestuário</t>
  </si>
  <si>
    <t>Presente</t>
  </si>
  <si>
    <t>Imposto MEI Esposa</t>
  </si>
  <si>
    <t>Mercado, padaria, feira etc</t>
  </si>
  <si>
    <t>Apto Residência</t>
  </si>
  <si>
    <t>Financiamento Lote (saldo)</t>
  </si>
  <si>
    <t>Despesas ordinárias</t>
  </si>
  <si>
    <t>4 meses</t>
  </si>
  <si>
    <t>Cancelar e planejar viagens com dinheiro.</t>
  </si>
  <si>
    <t>Evitar compras desnecessárias e planejar compra nos meses de sobra (EUA)</t>
  </si>
  <si>
    <t>Vai cancelar.</t>
  </si>
  <si>
    <t>Vai suspender temporariamente.</t>
  </si>
  <si>
    <t>Netflix + Deezer</t>
  </si>
  <si>
    <t>Vendar e troca por carro maior e sem parcelas (semi-novo)</t>
  </si>
  <si>
    <t>Vai apenas trocar de carro, logo, outro seguro virá.</t>
  </si>
  <si>
    <t>Vai conversar com gerente.</t>
  </si>
  <si>
    <t>Carros</t>
  </si>
  <si>
    <t>Lotes</t>
  </si>
  <si>
    <t>Vender os dois carros e trocar por outro sem parcelas (maior e mais antigo).</t>
  </si>
  <si>
    <t>Procurar forma de vender.</t>
  </si>
  <si>
    <t>Ao receber, verificar prioridade do Projeto Guide Life.</t>
  </si>
  <si>
    <t>Diminuir despesas mensais melhoraria indicador.</t>
  </si>
  <si>
    <t>Como objetivo, priorizar amortização do imóvel.</t>
  </si>
  <si>
    <t>Estratégia: pagar tudo em cartão limitado. Analisar registros depois.</t>
  </si>
  <si>
    <t>Vacinas / células tronco</t>
  </si>
  <si>
    <t>TV, internet e fone fixo</t>
  </si>
  <si>
    <t>Diminuição de matérias.</t>
  </si>
  <si>
    <t>Vendar e trocar por carro maior e sem parcelas (semi-novo)</t>
  </si>
  <si>
    <t>Vender carro.</t>
  </si>
  <si>
    <t>Vai ver se dá para mudar plano.</t>
  </si>
  <si>
    <t>Diminuir para R$ 40 x 2 eventos no mês.</t>
  </si>
  <si>
    <t>Não pretende comprar outros no curto prazo.</t>
  </si>
  <si>
    <t>Salário</t>
  </si>
  <si>
    <t>Plano de Saúde</t>
  </si>
  <si>
    <t>Previdência Privada</t>
  </si>
  <si>
    <t>Previdência Filho</t>
  </si>
  <si>
    <t>Auxílio Pais</t>
  </si>
  <si>
    <t>Financiamento Carro</t>
  </si>
  <si>
    <t>Empregada Doméstica</t>
  </si>
  <si>
    <t>Auxílio Esposa</t>
  </si>
  <si>
    <t>Despesas Filho</t>
  </si>
  <si>
    <t>Associação de Classe</t>
  </si>
  <si>
    <t>Clube de Milhas</t>
  </si>
  <si>
    <t>Imposto Empregada Doméstica</t>
  </si>
  <si>
    <t>Gasolina</t>
  </si>
  <si>
    <t>Vacinas Filho</t>
  </si>
  <si>
    <t>TV a cabo</t>
  </si>
  <si>
    <t>Juros empréstimo</t>
  </si>
  <si>
    <t>Seguro Auto</t>
  </si>
  <si>
    <t>Seguro Auto 2</t>
  </si>
  <si>
    <t>Gasolina Carro 2</t>
  </si>
  <si>
    <t>Animal de estimação</t>
  </si>
  <si>
    <t>Multas</t>
  </si>
  <si>
    <t>Presentes</t>
  </si>
  <si>
    <t>Multas carro 2</t>
  </si>
  <si>
    <t>Seguro auto 3</t>
  </si>
  <si>
    <t>Multa carro 3</t>
  </si>
  <si>
    <t>Celular</t>
  </si>
  <si>
    <t>Diversos</t>
  </si>
  <si>
    <t>Clube de Milhas 2</t>
  </si>
  <si>
    <t>Previdência Patrocinada</t>
  </si>
  <si>
    <t>Ações Corretora 1</t>
  </si>
  <si>
    <t>Ações Corretora 2</t>
  </si>
  <si>
    <t>Carro 2</t>
  </si>
  <si>
    <t>Carro 3</t>
  </si>
  <si>
    <t>Cartão de Crédito</t>
  </si>
  <si>
    <t>Empresa</t>
  </si>
  <si>
    <t>Restituição IRPF</t>
  </si>
  <si>
    <t>Empréstimo Pessoal</t>
  </si>
  <si>
    <t>Lote</t>
  </si>
  <si>
    <t>Auxílio Mãe</t>
  </si>
  <si>
    <t>Pravidência Privada</t>
  </si>
  <si>
    <t>Parcelas Cartão de Crédito</t>
  </si>
  <si>
    <t>Clube de Milhas 1</t>
  </si>
  <si>
    <t>Seguro Carro 1</t>
  </si>
  <si>
    <t>Seguro Carro 2</t>
  </si>
  <si>
    <t>Animal de Estimação</t>
  </si>
  <si>
    <t>Carro Multa</t>
  </si>
  <si>
    <t>Carro Seguro</t>
  </si>
  <si>
    <t>Multas Carro 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</si>
</sst>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&quot;-&quot;??_-;_-@_-"/>
    <numFmt numFmtId="171" formatCode="0.0%"/>
    <numFmt numFmtId="172" formatCode="_-* #,##0_-;\-* #,##0_-;_-* &quot;-&quot;?_-;_-@_-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_-* #,##0.0_-;\-* #,##0.0_-;_-* &quot;-&quot;??_-;_-@_-"/>
    <numFmt numFmtId="178" formatCode="#,##0.0"/>
    <numFmt numFmtId="179" formatCode="[$-416]d\-mmm;@"/>
    <numFmt numFmtId="180" formatCode="_(* #,##0_);_(* \(#,##0\);_(* &quot;-&quot;??_);_(@_)"/>
    <numFmt numFmtId="181" formatCode="0.000"/>
    <numFmt numFmtId="182" formatCode="0.0"/>
    <numFmt numFmtId="183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b/>
      <sz val="10"/>
      <color indexed="9"/>
      <name val="Calibri"/>
      <family val="2"/>
    </font>
    <font>
      <b/>
      <sz val="11"/>
      <color indexed="16"/>
      <name val="Calibri"/>
      <family val="2"/>
    </font>
    <font>
      <b/>
      <sz val="10"/>
      <color indexed="28"/>
      <name val="Calibri"/>
      <family val="2"/>
    </font>
    <font>
      <b/>
      <sz val="10"/>
      <color indexed="16"/>
      <name val="Calibri"/>
      <family val="2"/>
    </font>
    <font>
      <sz val="10"/>
      <color indexed="28"/>
      <name val="Calibri"/>
      <family val="2"/>
    </font>
    <font>
      <b/>
      <sz val="10"/>
      <color indexed="22"/>
      <name val="Calibri"/>
      <family val="2"/>
    </font>
    <font>
      <b/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5" tint="-0.4999699890613556"/>
      <name val="Calibri"/>
      <family val="2"/>
    </font>
    <font>
      <b/>
      <sz val="10"/>
      <color theme="7" tint="-0.4999699890613556"/>
      <name val="Calibri"/>
      <family val="2"/>
    </font>
    <font>
      <b/>
      <sz val="10"/>
      <color theme="5" tint="-0.4999699890613556"/>
      <name val="Calibri"/>
      <family val="2"/>
    </font>
    <font>
      <sz val="10"/>
      <color theme="7" tint="-0.4999699890613556"/>
      <name val="Calibri"/>
      <family val="2"/>
    </font>
    <font>
      <b/>
      <sz val="10"/>
      <color theme="0" tint="-0.04997999966144562"/>
      <name val="Calibri"/>
      <family val="2"/>
    </font>
    <font>
      <b/>
      <sz val="11"/>
      <color rgb="FFC00000"/>
      <name val="Calibri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0" fontId="51" fillId="0" borderId="0" xfId="64" applyNumberFormat="1" applyFont="1" applyBorder="1" applyAlignment="1">
      <alignment/>
    </xf>
    <xf numFmtId="0" fontId="0" fillId="0" borderId="10" xfId="0" applyBorder="1" applyAlignment="1">
      <alignment/>
    </xf>
    <xf numFmtId="0" fontId="52" fillId="0" borderId="11" xfId="0" applyFont="1" applyBorder="1" applyAlignment="1">
      <alignment/>
    </xf>
    <xf numFmtId="170" fontId="0" fillId="0" borderId="12" xfId="64" applyNumberFormat="1" applyFont="1" applyBorder="1" applyAlignment="1">
      <alignment/>
    </xf>
    <xf numFmtId="0" fontId="51" fillId="0" borderId="13" xfId="0" applyFont="1" applyBorder="1" applyAlignment="1">
      <alignment horizontal="right"/>
    </xf>
    <xf numFmtId="170" fontId="51" fillId="0" borderId="14" xfId="64" applyNumberFormat="1" applyFont="1" applyBorder="1" applyAlignment="1">
      <alignment/>
    </xf>
    <xf numFmtId="170" fontId="0" fillId="33" borderId="15" xfId="64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170" fontId="51" fillId="33" borderId="12" xfId="64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70" fontId="0" fillId="33" borderId="14" xfId="64" applyNumberFormat="1" applyFont="1" applyFill="1" applyBorder="1" applyAlignment="1">
      <alignment/>
    </xf>
    <xf numFmtId="0" fontId="51" fillId="0" borderId="0" xfId="0" applyFont="1" applyAlignment="1">
      <alignment/>
    </xf>
    <xf numFmtId="0" fontId="51" fillId="33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170" fontId="0" fillId="0" borderId="16" xfId="64" applyNumberFormat="1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170" fontId="0" fillId="0" borderId="16" xfId="64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51" fillId="34" borderId="16" xfId="52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right"/>
    </xf>
    <xf numFmtId="0" fontId="51" fillId="0" borderId="0" xfId="0" applyFont="1" applyAlignment="1">
      <alignment horizontal="center"/>
    </xf>
    <xf numFmtId="170" fontId="51" fillId="0" borderId="15" xfId="64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1" fillId="33" borderId="17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179" fontId="22" fillId="35" borderId="19" xfId="0" applyNumberFormat="1" applyFont="1" applyFill="1" applyBorder="1" applyAlignment="1">
      <alignment horizontal="left" vertical="center"/>
    </xf>
    <xf numFmtId="180" fontId="23" fillId="0" borderId="20" xfId="64" applyNumberFormat="1" applyFont="1" applyFill="1" applyBorder="1" applyAlignment="1">
      <alignment vertical="center"/>
    </xf>
    <xf numFmtId="180" fontId="23" fillId="0" borderId="16" xfId="64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9" fontId="22" fillId="35" borderId="13" xfId="0" applyNumberFormat="1" applyFont="1" applyFill="1" applyBorder="1" applyAlignment="1">
      <alignment horizontal="left" vertical="center"/>
    </xf>
    <xf numFmtId="180" fontId="23" fillId="0" borderId="21" xfId="64" applyNumberFormat="1" applyFont="1" applyFill="1" applyBorder="1" applyAlignment="1">
      <alignment vertical="center"/>
    </xf>
    <xf numFmtId="180" fontId="24" fillId="35" borderId="14" xfId="64" applyNumberFormat="1" applyFont="1" applyFill="1" applyBorder="1" applyAlignment="1">
      <alignment vertical="center"/>
    </xf>
    <xf numFmtId="179" fontId="25" fillId="36" borderId="0" xfId="0" applyNumberFormat="1" applyFont="1" applyFill="1" applyBorder="1" applyAlignment="1">
      <alignment horizontal="right" vertical="center"/>
    </xf>
    <xf numFmtId="43" fontId="25" fillId="36" borderId="0" xfId="64" applyFont="1" applyFill="1" applyBorder="1" applyAlignment="1">
      <alignment vertical="center"/>
    </xf>
    <xf numFmtId="180" fontId="23" fillId="33" borderId="16" xfId="64" applyNumberFormat="1" applyFont="1" applyFill="1" applyBorder="1" applyAlignment="1">
      <alignment vertical="center"/>
    </xf>
    <xf numFmtId="180" fontId="24" fillId="35" borderId="16" xfId="64" applyNumberFormat="1" applyFont="1" applyFill="1" applyBorder="1" applyAlignment="1">
      <alignment vertical="center"/>
    </xf>
    <xf numFmtId="9" fontId="24" fillId="37" borderId="16" xfId="52" applyFont="1" applyFill="1" applyBorder="1" applyAlignment="1">
      <alignment horizontal="center" vertical="center"/>
    </xf>
    <xf numFmtId="0" fontId="26" fillId="38" borderId="16" xfId="0" applyNumberFormat="1" applyFont="1" applyFill="1" applyBorder="1" applyAlignment="1">
      <alignment horizontal="center" vertical="center" wrapText="1"/>
    </xf>
    <xf numFmtId="9" fontId="26" fillId="38" borderId="16" xfId="52" applyFont="1" applyFill="1" applyBorder="1" applyAlignment="1">
      <alignment horizontal="center" vertical="center"/>
    </xf>
    <xf numFmtId="180" fontId="24" fillId="33" borderId="15" xfId="64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>
      <alignment horizontal="left" vertical="center"/>
    </xf>
    <xf numFmtId="180" fontId="23" fillId="0" borderId="0" xfId="64" applyNumberFormat="1" applyFont="1" applyFill="1" applyBorder="1" applyAlignment="1">
      <alignment vertical="center"/>
    </xf>
    <xf numFmtId="180" fontId="24" fillId="33" borderId="0" xfId="64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179" fontId="24" fillId="35" borderId="11" xfId="0" applyNumberFormat="1" applyFont="1" applyFill="1" applyBorder="1" applyAlignment="1">
      <alignment horizontal="right" vertical="center"/>
    </xf>
    <xf numFmtId="180" fontId="24" fillId="0" borderId="22" xfId="64" applyNumberFormat="1" applyFont="1" applyFill="1" applyBorder="1" applyAlignment="1">
      <alignment vertical="center"/>
    </xf>
    <xf numFmtId="179" fontId="23" fillId="33" borderId="16" xfId="0" applyNumberFormat="1" applyFont="1" applyFill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26" fillId="39" borderId="11" xfId="0" applyNumberFormat="1" applyFont="1" applyFill="1" applyBorder="1" applyAlignment="1">
      <alignment horizontal="center" vertical="center"/>
    </xf>
    <xf numFmtId="49" fontId="26" fillId="39" borderId="22" xfId="0" applyNumberFormat="1" applyFont="1" applyFill="1" applyBorder="1" applyAlignment="1">
      <alignment horizontal="center" vertical="center"/>
    </xf>
    <xf numFmtId="49" fontId="26" fillId="39" borderId="15" xfId="0" applyNumberFormat="1" applyFont="1" applyFill="1" applyBorder="1" applyAlignment="1">
      <alignment horizontal="center" vertical="center"/>
    </xf>
    <xf numFmtId="179" fontId="22" fillId="35" borderId="10" xfId="0" applyNumberFormat="1" applyFont="1" applyFill="1" applyBorder="1" applyAlignment="1">
      <alignment horizontal="left" vertical="center"/>
    </xf>
    <xf numFmtId="180" fontId="24" fillId="33" borderId="12" xfId="64" applyNumberFormat="1" applyFont="1" applyFill="1" applyBorder="1" applyAlignment="1">
      <alignment vertical="center"/>
    </xf>
    <xf numFmtId="179" fontId="54" fillId="2" borderId="13" xfId="0" applyNumberFormat="1" applyFont="1" applyFill="1" applyBorder="1" applyAlignment="1">
      <alignment horizontal="right" vertical="center"/>
    </xf>
    <xf numFmtId="180" fontId="54" fillId="2" borderId="21" xfId="64" applyNumberFormat="1" applyFont="1" applyFill="1" applyBorder="1" applyAlignment="1">
      <alignment vertical="center"/>
    </xf>
    <xf numFmtId="180" fontId="24" fillId="0" borderId="0" xfId="64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>
      <alignment horizontal="right" vertical="center"/>
    </xf>
    <xf numFmtId="179" fontId="24" fillId="35" borderId="0" xfId="0" applyNumberFormat="1" applyFont="1" applyFill="1" applyBorder="1" applyAlignment="1">
      <alignment horizontal="right" vertical="center"/>
    </xf>
    <xf numFmtId="43" fontId="25" fillId="36" borderId="12" xfId="64" applyFont="1" applyFill="1" applyBorder="1" applyAlignment="1">
      <alignment vertical="center"/>
    </xf>
    <xf numFmtId="179" fontId="55" fillId="3" borderId="21" xfId="0" applyNumberFormat="1" applyFont="1" applyFill="1" applyBorder="1" applyAlignment="1">
      <alignment horizontal="right" vertical="center"/>
    </xf>
    <xf numFmtId="180" fontId="55" fillId="3" borderId="21" xfId="64" applyNumberFormat="1" applyFont="1" applyFill="1" applyBorder="1" applyAlignment="1">
      <alignment vertical="center"/>
    </xf>
    <xf numFmtId="180" fontId="55" fillId="3" borderId="14" xfId="64" applyNumberFormat="1" applyFont="1" applyFill="1" applyBorder="1" applyAlignment="1">
      <alignment vertical="center"/>
    </xf>
    <xf numFmtId="9" fontId="56" fillId="33" borderId="16" xfId="52" applyFont="1" applyFill="1" applyBorder="1" applyAlignment="1">
      <alignment horizontal="center" vertical="center"/>
    </xf>
    <xf numFmtId="179" fontId="23" fillId="2" borderId="16" xfId="0" applyNumberFormat="1" applyFont="1" applyFill="1" applyBorder="1" applyAlignment="1">
      <alignment horizontal="left" vertical="center"/>
    </xf>
    <xf numFmtId="179" fontId="23" fillId="3" borderId="16" xfId="0" applyNumberFormat="1" applyFont="1" applyFill="1" applyBorder="1" applyAlignment="1">
      <alignment horizontal="left" vertical="center"/>
    </xf>
    <xf numFmtId="180" fontId="24" fillId="35" borderId="0" xfId="64" applyNumberFormat="1" applyFont="1" applyFill="1" applyBorder="1" applyAlignment="1">
      <alignment vertical="center"/>
    </xf>
    <xf numFmtId="180" fontId="54" fillId="35" borderId="12" xfId="64" applyNumberFormat="1" applyFont="1" applyFill="1" applyBorder="1" applyAlignment="1">
      <alignment vertical="center"/>
    </xf>
    <xf numFmtId="9" fontId="54" fillId="33" borderId="12" xfId="52" applyFont="1" applyFill="1" applyBorder="1" applyAlignment="1">
      <alignment horizontal="center" vertical="center"/>
    </xf>
    <xf numFmtId="180" fontId="54" fillId="35" borderId="12" xfId="64" applyNumberFormat="1" applyFont="1" applyFill="1" applyBorder="1" applyAlignment="1">
      <alignment horizontal="center" vertical="center"/>
    </xf>
    <xf numFmtId="9" fontId="54" fillId="2" borderId="14" xfId="52" applyFont="1" applyFill="1" applyBorder="1" applyAlignment="1">
      <alignment horizontal="center" vertical="center"/>
    </xf>
    <xf numFmtId="9" fontId="55" fillId="3" borderId="14" xfId="52" applyFont="1" applyFill="1" applyBorder="1" applyAlignment="1">
      <alignment horizontal="center" vertical="center"/>
    </xf>
    <xf numFmtId="9" fontId="54" fillId="33" borderId="17" xfId="52" applyFont="1" applyFill="1" applyBorder="1" applyAlignment="1">
      <alignment horizontal="center" vertical="center"/>
    </xf>
    <xf numFmtId="180" fontId="23" fillId="0" borderId="19" xfId="64" applyNumberFormat="1" applyFont="1" applyFill="1" applyBorder="1" applyAlignment="1">
      <alignment vertical="center"/>
    </xf>
    <xf numFmtId="180" fontId="24" fillId="35" borderId="22" xfId="64" applyNumberFormat="1" applyFont="1" applyFill="1" applyBorder="1" applyAlignment="1">
      <alignment vertical="center"/>
    </xf>
    <xf numFmtId="180" fontId="54" fillId="35" borderId="15" xfId="64" applyNumberFormat="1" applyFont="1" applyFill="1" applyBorder="1" applyAlignment="1">
      <alignment vertical="center"/>
    </xf>
    <xf numFmtId="9" fontId="54" fillId="33" borderId="15" xfId="52" applyFont="1" applyFill="1" applyBorder="1" applyAlignment="1">
      <alignment horizontal="center" vertical="center"/>
    </xf>
    <xf numFmtId="180" fontId="23" fillId="37" borderId="16" xfId="64" applyNumberFormat="1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57" fillId="40" borderId="16" xfId="0" applyNumberFormat="1" applyFont="1" applyFill="1" applyBorder="1" applyAlignment="1">
      <alignment horizontal="center" vertical="center"/>
    </xf>
    <xf numFmtId="49" fontId="57" fillId="4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51" fillId="0" borderId="16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41" borderId="0" xfId="0" applyFont="1" applyFill="1" applyAlignment="1">
      <alignment vertical="center"/>
    </xf>
    <xf numFmtId="180" fontId="51" fillId="0" borderId="0" xfId="0" applyNumberFormat="1" applyFont="1" applyAlignment="1">
      <alignment horizontal="center"/>
    </xf>
    <xf numFmtId="0" fontId="57" fillId="4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0" xfId="0" applyAlignment="1" quotePrefix="1">
      <alignment/>
    </xf>
    <xf numFmtId="179" fontId="24" fillId="33" borderId="16" xfId="0" applyNumberFormat="1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180" fontId="51" fillId="37" borderId="16" xfId="0" applyNumberFormat="1" applyFont="1" applyFill="1" applyBorder="1" applyAlignment="1">
      <alignment horizontal="center" vertical="center"/>
    </xf>
    <xf numFmtId="170" fontId="0" fillId="35" borderId="12" xfId="64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4" fontId="51" fillId="42" borderId="16" xfId="64" applyNumberFormat="1" applyFont="1" applyFill="1" applyBorder="1" applyAlignment="1">
      <alignment horizontal="center"/>
    </xf>
    <xf numFmtId="9" fontId="51" fillId="42" borderId="16" xfId="52" applyFont="1" applyFill="1" applyBorder="1" applyAlignment="1">
      <alignment horizontal="center"/>
    </xf>
    <xf numFmtId="9" fontId="51" fillId="41" borderId="16" xfId="52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0" fontId="0" fillId="41" borderId="10" xfId="0" applyFill="1" applyBorder="1" applyAlignment="1">
      <alignment/>
    </xf>
    <xf numFmtId="170" fontId="0" fillId="41" borderId="12" xfId="64" applyNumberFormat="1" applyFont="1" applyFill="1" applyBorder="1" applyAlignment="1">
      <alignment/>
    </xf>
    <xf numFmtId="0" fontId="57" fillId="40" borderId="16" xfId="0" applyNumberFormat="1" applyFont="1" applyFill="1" applyBorder="1" applyAlignment="1">
      <alignment horizontal="center" vertical="center" shrinkToFit="1"/>
    </xf>
    <xf numFmtId="180" fontId="24" fillId="35" borderId="11" xfId="64" applyNumberFormat="1" applyFont="1" applyFill="1" applyBorder="1" applyAlignment="1">
      <alignment horizontal="center" vertical="center"/>
    </xf>
    <xf numFmtId="180" fontId="24" fillId="35" borderId="13" xfId="64" applyNumberFormat="1" applyFont="1" applyFill="1" applyBorder="1" applyAlignment="1">
      <alignment horizontal="center" vertical="center"/>
    </xf>
    <xf numFmtId="9" fontId="24" fillId="37" borderId="15" xfId="52" applyFont="1" applyFill="1" applyBorder="1" applyAlignment="1">
      <alignment horizontal="center" vertical="center"/>
    </xf>
    <xf numFmtId="9" fontId="24" fillId="37" borderId="14" xfId="52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180" fontId="51" fillId="37" borderId="19" xfId="0" applyNumberFormat="1" applyFont="1" applyFill="1" applyBorder="1" applyAlignment="1">
      <alignment horizontal="left" vertical="center"/>
    </xf>
    <xf numFmtId="180" fontId="51" fillId="37" borderId="20" xfId="0" applyNumberFormat="1" applyFont="1" applyFill="1" applyBorder="1" applyAlignment="1">
      <alignment horizontal="left" vertical="center"/>
    </xf>
    <xf numFmtId="180" fontId="51" fillId="37" borderId="23" xfId="0" applyNumberFormat="1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 patternType="none">
          <bgColor indexed="65"/>
        </patternFill>
      </fill>
      <border/>
    </dxf>
    <dxf>
      <font>
        <color rgb="FF9C0006"/>
      </font>
      <fill>
        <patternFill patternType="none">
          <bgColor indexed="65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" sqref="B16:M16"/>
    </sheetView>
  </sheetViews>
  <sheetFormatPr defaultColWidth="9.140625" defaultRowHeight="15"/>
  <cols>
    <col min="1" max="1" width="24.8515625" style="0" customWidth="1"/>
    <col min="2" max="11" width="8.00390625" style="0" customWidth="1"/>
    <col min="12" max="12" width="11.57421875" style="0" customWidth="1"/>
    <col min="13" max="13" width="8.57421875" style="0" bestFit="1" customWidth="1"/>
    <col min="14" max="14" width="9.140625" style="1" customWidth="1"/>
    <col min="15" max="15" width="9.28125" style="0" bestFit="1" customWidth="1"/>
  </cols>
  <sheetData>
    <row r="1" spans="1:14" ht="15">
      <c r="A1" s="1" t="s">
        <v>30</v>
      </c>
      <c r="N1"/>
    </row>
    <row r="2" ht="15">
      <c r="N2"/>
    </row>
    <row r="3" ht="15">
      <c r="N3"/>
    </row>
    <row r="4" spans="1:14" ht="15">
      <c r="A4" s="1" t="s">
        <v>68</v>
      </c>
      <c r="N4"/>
    </row>
    <row r="5" ht="15">
      <c r="N5"/>
    </row>
    <row r="6" spans="1:15" ht="15">
      <c r="A6" s="89" t="s">
        <v>35</v>
      </c>
      <c r="B6" s="90" t="s">
        <v>43</v>
      </c>
      <c r="C6" s="90" t="s">
        <v>44</v>
      </c>
      <c r="D6" s="90" t="s">
        <v>45</v>
      </c>
      <c r="E6" s="90" t="s">
        <v>46</v>
      </c>
      <c r="F6" s="90" t="s">
        <v>47</v>
      </c>
      <c r="G6" s="90" t="s">
        <v>36</v>
      </c>
      <c r="H6" s="90" t="s">
        <v>37</v>
      </c>
      <c r="I6" s="90" t="s">
        <v>38</v>
      </c>
      <c r="J6" s="90" t="s">
        <v>39</v>
      </c>
      <c r="K6" s="90" t="s">
        <v>40</v>
      </c>
      <c r="L6" s="90" t="s">
        <v>41</v>
      </c>
      <c r="M6" s="90" t="s">
        <v>42</v>
      </c>
      <c r="N6" s="90" t="s">
        <v>31</v>
      </c>
      <c r="O6" s="90" t="s">
        <v>48</v>
      </c>
    </row>
    <row r="7" spans="1:15" ht="15">
      <c r="A7" s="54" t="s">
        <v>53</v>
      </c>
      <c r="B7" s="35">
        <v>10000</v>
      </c>
      <c r="C7" s="35">
        <v>10000</v>
      </c>
      <c r="D7" s="35">
        <v>10000</v>
      </c>
      <c r="E7" s="35">
        <v>10000</v>
      </c>
      <c r="F7" s="35">
        <v>10000</v>
      </c>
      <c r="G7" s="35">
        <v>10000</v>
      </c>
      <c r="H7" s="35">
        <v>10000</v>
      </c>
      <c r="I7" s="35">
        <v>10000</v>
      </c>
      <c r="J7" s="35">
        <v>10000</v>
      </c>
      <c r="K7" s="35">
        <v>10000</v>
      </c>
      <c r="L7" s="35">
        <v>10000</v>
      </c>
      <c r="M7" s="35">
        <v>10000</v>
      </c>
      <c r="N7" s="84">
        <f>SUM(B7:M7)</f>
        <v>120000</v>
      </c>
      <c r="O7" s="44"/>
    </row>
    <row r="8" spans="1:15" ht="15">
      <c r="A8" s="54" t="s">
        <v>54</v>
      </c>
      <c r="B8" s="35">
        <v>8000</v>
      </c>
      <c r="C8" s="35">
        <v>8000</v>
      </c>
      <c r="D8" s="35">
        <v>8000</v>
      </c>
      <c r="E8" s="35">
        <v>8000</v>
      </c>
      <c r="F8" s="35">
        <v>8000</v>
      </c>
      <c r="G8" s="35">
        <v>8000</v>
      </c>
      <c r="H8" s="35">
        <v>8000</v>
      </c>
      <c r="I8" s="35">
        <v>8000</v>
      </c>
      <c r="J8" s="35">
        <v>8000</v>
      </c>
      <c r="K8" s="35">
        <v>8000</v>
      </c>
      <c r="L8" s="35">
        <v>8000</v>
      </c>
      <c r="M8" s="35">
        <v>8000</v>
      </c>
      <c r="N8" s="84">
        <f>SUM(B8:M8)</f>
        <v>96000</v>
      </c>
      <c r="O8" s="44"/>
    </row>
    <row r="9" spans="1:15" ht="18.75" customHeight="1">
      <c r="A9" s="54" t="s">
        <v>81</v>
      </c>
      <c r="B9" s="43">
        <f>B7-B8</f>
        <v>2000</v>
      </c>
      <c r="C9" s="43">
        <f aca="true" t="shared" si="0" ref="C9:N9">C7-C8</f>
        <v>2000</v>
      </c>
      <c r="D9" s="43">
        <f t="shared" si="0"/>
        <v>2000</v>
      </c>
      <c r="E9" s="43">
        <f t="shared" si="0"/>
        <v>2000</v>
      </c>
      <c r="F9" s="43">
        <f t="shared" si="0"/>
        <v>2000</v>
      </c>
      <c r="G9" s="43">
        <f t="shared" si="0"/>
        <v>2000</v>
      </c>
      <c r="H9" s="43">
        <f t="shared" si="0"/>
        <v>2000</v>
      </c>
      <c r="I9" s="43">
        <f t="shared" si="0"/>
        <v>2000</v>
      </c>
      <c r="J9" s="43">
        <f t="shared" si="0"/>
        <v>2000</v>
      </c>
      <c r="K9" s="43">
        <f t="shared" si="0"/>
        <v>2000</v>
      </c>
      <c r="L9" s="43">
        <f t="shared" si="0"/>
        <v>2000</v>
      </c>
      <c r="M9" s="43">
        <f t="shared" si="0"/>
        <v>2000</v>
      </c>
      <c r="N9" s="115">
        <f t="shared" si="0"/>
        <v>24000</v>
      </c>
      <c r="O9" s="117"/>
    </row>
    <row r="10" spans="1:15" ht="25.5" customHeight="1">
      <c r="A10" s="54" t="s">
        <v>55</v>
      </c>
      <c r="B10" s="43">
        <f>B7-B8</f>
        <v>2000</v>
      </c>
      <c r="C10" s="43">
        <f>B10+C9</f>
        <v>4000</v>
      </c>
      <c r="D10" s="43">
        <f>C10+D9</f>
        <v>6000</v>
      </c>
      <c r="E10" s="43">
        <f aca="true" t="shared" si="1" ref="E10:M10">D10+E9</f>
        <v>8000</v>
      </c>
      <c r="F10" s="43">
        <f t="shared" si="1"/>
        <v>10000</v>
      </c>
      <c r="G10" s="43">
        <f t="shared" si="1"/>
        <v>12000</v>
      </c>
      <c r="H10" s="43">
        <f t="shared" si="1"/>
        <v>14000</v>
      </c>
      <c r="I10" s="43">
        <f t="shared" si="1"/>
        <v>16000</v>
      </c>
      <c r="J10" s="43">
        <f t="shared" si="1"/>
        <v>18000</v>
      </c>
      <c r="K10" s="43">
        <f t="shared" si="1"/>
        <v>20000</v>
      </c>
      <c r="L10" s="43">
        <f t="shared" si="1"/>
        <v>22000</v>
      </c>
      <c r="M10" s="43">
        <f t="shared" si="1"/>
        <v>24000</v>
      </c>
      <c r="N10" s="116"/>
      <c r="O10" s="118"/>
    </row>
    <row r="11" ht="15">
      <c r="N11"/>
    </row>
    <row r="12" spans="1:14" ht="15">
      <c r="A12" s="1" t="s">
        <v>50</v>
      </c>
      <c r="N12"/>
    </row>
    <row r="13" ht="8.25" customHeight="1">
      <c r="N13"/>
    </row>
    <row r="14" spans="1:15" ht="15">
      <c r="A14" s="56" t="s">
        <v>23</v>
      </c>
      <c r="B14" s="57" t="s">
        <v>43</v>
      </c>
      <c r="C14" s="57" t="s">
        <v>44</v>
      </c>
      <c r="D14" s="57" t="s">
        <v>45</v>
      </c>
      <c r="E14" s="57" t="s">
        <v>46</v>
      </c>
      <c r="F14" s="57" t="s">
        <v>47</v>
      </c>
      <c r="G14" s="57" t="s">
        <v>36</v>
      </c>
      <c r="H14" s="57" t="s">
        <v>37</v>
      </c>
      <c r="I14" s="57" t="s">
        <v>38</v>
      </c>
      <c r="J14" s="57" t="s">
        <v>39</v>
      </c>
      <c r="K14" s="57" t="s">
        <v>40</v>
      </c>
      <c r="L14" s="57" t="s">
        <v>41</v>
      </c>
      <c r="M14" s="57" t="s">
        <v>42</v>
      </c>
      <c r="N14" s="57" t="s">
        <v>31</v>
      </c>
      <c r="O14" s="58" t="s">
        <v>67</v>
      </c>
    </row>
    <row r="15" spans="1:15" ht="27.75" customHeight="1">
      <c r="A15" s="59" t="s">
        <v>32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73"/>
      <c r="O15" s="76"/>
    </row>
    <row r="16" spans="1:15" ht="15">
      <c r="A16" s="71" t="s">
        <v>144</v>
      </c>
      <c r="B16" s="35">
        <v>10000</v>
      </c>
      <c r="C16" s="35">
        <v>10000</v>
      </c>
      <c r="D16" s="35">
        <v>10000</v>
      </c>
      <c r="E16" s="35">
        <v>10000</v>
      </c>
      <c r="F16" s="35">
        <v>10000</v>
      </c>
      <c r="G16" s="35">
        <v>10000</v>
      </c>
      <c r="H16" s="35">
        <v>10000</v>
      </c>
      <c r="I16" s="35">
        <v>10000</v>
      </c>
      <c r="J16" s="35">
        <v>10000</v>
      </c>
      <c r="K16" s="35">
        <v>10000</v>
      </c>
      <c r="L16" s="35">
        <v>10000</v>
      </c>
      <c r="M16" s="35">
        <v>10000</v>
      </c>
      <c r="N16" s="42">
        <f>SUM(B16:M16)</f>
        <v>120000</v>
      </c>
      <c r="O16" s="70">
        <f>N16/$N$27</f>
        <v>1</v>
      </c>
    </row>
    <row r="17" spans="1:15" ht="15">
      <c r="A17" s="71" t="s">
        <v>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2">
        <f>SUM(B17:M17)</f>
        <v>0</v>
      </c>
      <c r="O17" s="70">
        <f>N17/$N$27</f>
        <v>0</v>
      </c>
    </row>
    <row r="18" spans="1:15" ht="15">
      <c r="A18" s="71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42">
        <f>SUM(B18:M18)</f>
        <v>0</v>
      </c>
      <c r="O18" s="70">
        <f>N18/$N$27</f>
        <v>0</v>
      </c>
    </row>
    <row r="19" spans="1:15" ht="15">
      <c r="A19" s="71" t="s">
        <v>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2">
        <f>SUM(B19:M19)</f>
        <v>0</v>
      </c>
      <c r="O19" s="70">
        <f>N19/$N$27</f>
        <v>0</v>
      </c>
    </row>
    <row r="20" spans="1:15" s="36" customFormat="1" ht="24.75" customHeight="1">
      <c r="A20" s="64" t="s">
        <v>52</v>
      </c>
      <c r="B20" s="63">
        <f>SUM(B16:B19)</f>
        <v>10000</v>
      </c>
      <c r="C20" s="63">
        <f aca="true" t="shared" si="2" ref="C20:N20">SUM(C16:C19)</f>
        <v>10000</v>
      </c>
      <c r="D20" s="63">
        <f t="shared" si="2"/>
        <v>10000</v>
      </c>
      <c r="E20" s="63">
        <f t="shared" si="2"/>
        <v>10000</v>
      </c>
      <c r="F20" s="63">
        <f t="shared" si="2"/>
        <v>10000</v>
      </c>
      <c r="G20" s="63">
        <f t="shared" si="2"/>
        <v>10000</v>
      </c>
      <c r="H20" s="63">
        <f t="shared" si="2"/>
        <v>10000</v>
      </c>
      <c r="I20" s="63">
        <f t="shared" si="2"/>
        <v>10000</v>
      </c>
      <c r="J20" s="63">
        <f t="shared" si="2"/>
        <v>10000</v>
      </c>
      <c r="K20" s="63">
        <f t="shared" si="2"/>
        <v>10000</v>
      </c>
      <c r="L20" s="63">
        <f t="shared" si="2"/>
        <v>10000</v>
      </c>
      <c r="M20" s="63">
        <f t="shared" si="2"/>
        <v>10000</v>
      </c>
      <c r="N20" s="50">
        <f t="shared" si="2"/>
        <v>120000</v>
      </c>
      <c r="O20" s="75">
        <f>N20/$N$27</f>
        <v>1</v>
      </c>
    </row>
    <row r="21" spans="1:15" s="36" customFormat="1" ht="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73"/>
      <c r="O21" s="76"/>
    </row>
    <row r="22" spans="1:15" s="24" customFormat="1" ht="27.75" customHeight="1">
      <c r="A22" s="59" t="s">
        <v>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73"/>
      <c r="O22" s="76"/>
    </row>
    <row r="23" spans="1:15" ht="15">
      <c r="A23" s="71" t="s">
        <v>56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42">
        <f>SUM(B23:M23)</f>
        <v>0</v>
      </c>
      <c r="O23" s="70">
        <f>N23/$N$27</f>
        <v>0</v>
      </c>
    </row>
    <row r="24" spans="1:15" ht="15">
      <c r="A24" s="71" t="s">
        <v>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2">
        <f>SUM(B24:M24)</f>
        <v>0</v>
      </c>
      <c r="O24" s="70">
        <f>N24/$N$27</f>
        <v>0</v>
      </c>
    </row>
    <row r="25" spans="1:15" s="36" customFormat="1" ht="24.75" customHeight="1">
      <c r="A25" s="64" t="s">
        <v>66</v>
      </c>
      <c r="B25" s="63">
        <f aca="true" t="shared" si="3" ref="B25:N25">SUM(B23:B24)</f>
        <v>0</v>
      </c>
      <c r="C25" s="63">
        <f t="shared" si="3"/>
        <v>0</v>
      </c>
      <c r="D25" s="63">
        <f t="shared" si="3"/>
        <v>0</v>
      </c>
      <c r="E25" s="63">
        <f t="shared" si="3"/>
        <v>0</v>
      </c>
      <c r="F25" s="63">
        <f t="shared" si="3"/>
        <v>0</v>
      </c>
      <c r="G25" s="63">
        <f t="shared" si="3"/>
        <v>0</v>
      </c>
      <c r="H25" s="63">
        <f t="shared" si="3"/>
        <v>0</v>
      </c>
      <c r="I25" s="63">
        <f t="shared" si="3"/>
        <v>0</v>
      </c>
      <c r="J25" s="63">
        <f t="shared" si="3"/>
        <v>0</v>
      </c>
      <c r="K25" s="63">
        <f t="shared" si="3"/>
        <v>0</v>
      </c>
      <c r="L25" s="63">
        <f t="shared" si="3"/>
        <v>0</v>
      </c>
      <c r="M25" s="63">
        <f t="shared" si="3"/>
        <v>0</v>
      </c>
      <c r="N25" s="50">
        <f t="shared" si="3"/>
        <v>0</v>
      </c>
      <c r="O25" s="75">
        <f>N25/$N$27</f>
        <v>0</v>
      </c>
    </row>
    <row r="26" spans="1:15" s="36" customFormat="1" ht="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73"/>
      <c r="O26" s="76"/>
    </row>
    <row r="27" spans="1:15" ht="15">
      <c r="A27" s="61" t="s">
        <v>34</v>
      </c>
      <c r="B27" s="62">
        <f aca="true" t="shared" si="4" ref="B27:N27">B20+B25</f>
        <v>10000</v>
      </c>
      <c r="C27" s="62">
        <f t="shared" si="4"/>
        <v>10000</v>
      </c>
      <c r="D27" s="62">
        <f t="shared" si="4"/>
        <v>10000</v>
      </c>
      <c r="E27" s="62">
        <f t="shared" si="4"/>
        <v>10000</v>
      </c>
      <c r="F27" s="62">
        <f t="shared" si="4"/>
        <v>10000</v>
      </c>
      <c r="G27" s="62">
        <f t="shared" si="4"/>
        <v>10000</v>
      </c>
      <c r="H27" s="62">
        <f t="shared" si="4"/>
        <v>10000</v>
      </c>
      <c r="I27" s="62">
        <f t="shared" si="4"/>
        <v>10000</v>
      </c>
      <c r="J27" s="62">
        <f t="shared" si="4"/>
        <v>10000</v>
      </c>
      <c r="K27" s="62">
        <f t="shared" si="4"/>
        <v>10000</v>
      </c>
      <c r="L27" s="62">
        <f t="shared" si="4"/>
        <v>10000</v>
      </c>
      <c r="M27" s="62">
        <f t="shared" si="4"/>
        <v>10000</v>
      </c>
      <c r="N27" s="62">
        <f t="shared" si="4"/>
        <v>120000</v>
      </c>
      <c r="O27" s="77">
        <f>N27/$N$27</f>
        <v>1</v>
      </c>
    </row>
    <row r="28" spans="1:14" ht="1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5">
      <c r="A29" s="51" t="s">
        <v>49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8.25" customHeight="1">
      <c r="A30" s="40" t="s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5" ht="15">
      <c r="A31" s="45" t="s">
        <v>51</v>
      </c>
      <c r="B31" s="46" t="s">
        <v>43</v>
      </c>
      <c r="C31" s="46" t="s">
        <v>44</v>
      </c>
      <c r="D31" s="46" t="s">
        <v>45</v>
      </c>
      <c r="E31" s="46" t="s">
        <v>46</v>
      </c>
      <c r="F31" s="46" t="s">
        <v>47</v>
      </c>
      <c r="G31" s="46" t="s">
        <v>36</v>
      </c>
      <c r="H31" s="46" t="s">
        <v>37</v>
      </c>
      <c r="I31" s="46" t="s">
        <v>38</v>
      </c>
      <c r="J31" s="46" t="s">
        <v>39</v>
      </c>
      <c r="K31" s="46" t="s">
        <v>40</v>
      </c>
      <c r="L31" s="46" t="s">
        <v>41</v>
      </c>
      <c r="M31" s="46" t="s">
        <v>42</v>
      </c>
      <c r="N31" s="46" t="s">
        <v>31</v>
      </c>
      <c r="O31" s="46" t="s">
        <v>67</v>
      </c>
    </row>
    <row r="32" spans="1:15" ht="27.75" customHeight="1">
      <c r="A32" s="33" t="s">
        <v>57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81"/>
      <c r="O32" s="82"/>
    </row>
    <row r="33" spans="1:15" ht="15">
      <c r="A33" s="72" t="s">
        <v>145</v>
      </c>
      <c r="B33" s="35">
        <v>1200</v>
      </c>
      <c r="C33" s="35">
        <v>1200</v>
      </c>
      <c r="D33" s="35">
        <v>1200</v>
      </c>
      <c r="E33" s="35">
        <v>1200</v>
      </c>
      <c r="F33" s="35">
        <v>1200</v>
      </c>
      <c r="G33" s="35">
        <v>1200</v>
      </c>
      <c r="H33" s="35">
        <v>1200</v>
      </c>
      <c r="I33" s="35">
        <v>1200</v>
      </c>
      <c r="J33" s="35">
        <v>1200</v>
      </c>
      <c r="K33" s="35">
        <v>1200</v>
      </c>
      <c r="L33" s="35">
        <v>1200</v>
      </c>
      <c r="M33" s="35">
        <v>1200</v>
      </c>
      <c r="N33" s="42">
        <f aca="true" t="shared" si="5" ref="N33:N39">SUM(B33:M33)</f>
        <v>14400</v>
      </c>
      <c r="O33" s="70">
        <f aca="true" t="shared" si="6" ref="O33:O40">N33/$N$95</f>
        <v>0.043532358236724245</v>
      </c>
    </row>
    <row r="34" spans="1:15" ht="15">
      <c r="A34" s="72" t="s">
        <v>146</v>
      </c>
      <c r="B34" s="35">
        <v>600</v>
      </c>
      <c r="C34" s="35">
        <v>600</v>
      </c>
      <c r="D34" s="35">
        <v>600</v>
      </c>
      <c r="E34" s="35">
        <v>600</v>
      </c>
      <c r="F34" s="35">
        <v>600</v>
      </c>
      <c r="G34" s="35">
        <v>600</v>
      </c>
      <c r="H34" s="35">
        <v>600</v>
      </c>
      <c r="I34" s="35">
        <v>600</v>
      </c>
      <c r="J34" s="35">
        <v>600</v>
      </c>
      <c r="K34" s="35">
        <v>600</v>
      </c>
      <c r="L34" s="35">
        <v>600</v>
      </c>
      <c r="M34" s="35">
        <v>600</v>
      </c>
      <c r="N34" s="42">
        <f t="shared" si="5"/>
        <v>7200</v>
      </c>
      <c r="O34" s="70">
        <f t="shared" si="6"/>
        <v>0.021766179118362122</v>
      </c>
    </row>
    <row r="35" spans="1:15" ht="15">
      <c r="A35" s="72" t="s">
        <v>103</v>
      </c>
      <c r="B35" s="35">
        <v>73.17</v>
      </c>
      <c r="C35" s="35">
        <v>73.17</v>
      </c>
      <c r="D35" s="35">
        <v>73.17</v>
      </c>
      <c r="E35" s="35">
        <v>73.17</v>
      </c>
      <c r="F35" s="35">
        <v>73.17</v>
      </c>
      <c r="G35" s="35">
        <v>73.17</v>
      </c>
      <c r="H35" s="35">
        <v>73.17</v>
      </c>
      <c r="I35" s="35">
        <v>73.17</v>
      </c>
      <c r="J35" s="35">
        <v>73.17</v>
      </c>
      <c r="K35" s="35">
        <v>73.17</v>
      </c>
      <c r="L35" s="35">
        <v>73.17</v>
      </c>
      <c r="M35" s="35">
        <v>73.17</v>
      </c>
      <c r="N35" s="42">
        <f t="shared" si="5"/>
        <v>878.0399999999998</v>
      </c>
      <c r="O35" s="70">
        <f t="shared" si="6"/>
        <v>0.00265438554348426</v>
      </c>
    </row>
    <row r="36" spans="1:15" ht="15">
      <c r="A36" s="72" t="s">
        <v>104</v>
      </c>
      <c r="B36" s="35">
        <v>64.08</v>
      </c>
      <c r="C36" s="35">
        <v>64.08</v>
      </c>
      <c r="D36" s="35">
        <v>64.08</v>
      </c>
      <c r="E36" s="35">
        <v>64.08</v>
      </c>
      <c r="F36" s="35">
        <v>64.08</v>
      </c>
      <c r="G36" s="35">
        <v>64.08</v>
      </c>
      <c r="H36" s="35">
        <v>64.08</v>
      </c>
      <c r="I36" s="35">
        <v>64.08</v>
      </c>
      <c r="J36" s="35">
        <v>64.08</v>
      </c>
      <c r="K36" s="35">
        <v>64.08</v>
      </c>
      <c r="L36" s="35">
        <v>64.08</v>
      </c>
      <c r="M36" s="35">
        <v>64.08</v>
      </c>
      <c r="N36" s="42">
        <f t="shared" si="5"/>
        <v>768.9600000000002</v>
      </c>
      <c r="O36" s="70">
        <f t="shared" si="6"/>
        <v>0.002324627929841075</v>
      </c>
    </row>
    <row r="37" spans="1:15" ht="15">
      <c r="A37" s="72" t="s">
        <v>147</v>
      </c>
      <c r="B37" s="35">
        <v>200</v>
      </c>
      <c r="C37" s="35">
        <v>200</v>
      </c>
      <c r="D37" s="35">
        <v>200</v>
      </c>
      <c r="E37" s="35">
        <v>200</v>
      </c>
      <c r="F37" s="35">
        <v>200</v>
      </c>
      <c r="G37" s="35">
        <v>200</v>
      </c>
      <c r="H37" s="35">
        <v>200</v>
      </c>
      <c r="I37" s="35">
        <v>200</v>
      </c>
      <c r="J37" s="35">
        <v>200</v>
      </c>
      <c r="K37" s="35">
        <v>200</v>
      </c>
      <c r="L37" s="35">
        <v>200</v>
      </c>
      <c r="M37" s="35">
        <v>200</v>
      </c>
      <c r="N37" s="42">
        <f t="shared" si="5"/>
        <v>2400</v>
      </c>
      <c r="O37" s="70">
        <f t="shared" si="6"/>
        <v>0.0072553930394540405</v>
      </c>
    </row>
    <row r="38" spans="1:15" ht="15">
      <c r="A38" s="7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2">
        <f t="shared" si="5"/>
        <v>0</v>
      </c>
      <c r="O38" s="70">
        <f t="shared" si="6"/>
        <v>0</v>
      </c>
    </row>
    <row r="39" spans="1:15" ht="15">
      <c r="A39" s="7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80"/>
      <c r="N39" s="42">
        <f t="shared" si="5"/>
        <v>0</v>
      </c>
      <c r="O39" s="70">
        <f t="shared" si="6"/>
        <v>0</v>
      </c>
    </row>
    <row r="40" spans="1:15" s="55" customFormat="1" ht="24.75" customHeight="1">
      <c r="A40" s="52" t="s">
        <v>63</v>
      </c>
      <c r="B40" s="53">
        <f>SUM(B33:B39)</f>
        <v>2137.25</v>
      </c>
      <c r="C40" s="53">
        <f aca="true" t="shared" si="7" ref="C40:N40">SUM(C33:C39)</f>
        <v>2137.25</v>
      </c>
      <c r="D40" s="53">
        <f t="shared" si="7"/>
        <v>2137.25</v>
      </c>
      <c r="E40" s="53">
        <f t="shared" si="7"/>
        <v>2137.25</v>
      </c>
      <c r="F40" s="53">
        <f t="shared" si="7"/>
        <v>2137.25</v>
      </c>
      <c r="G40" s="53">
        <f t="shared" si="7"/>
        <v>2137.25</v>
      </c>
      <c r="H40" s="53">
        <f t="shared" si="7"/>
        <v>2137.25</v>
      </c>
      <c r="I40" s="53">
        <f t="shared" si="7"/>
        <v>2137.25</v>
      </c>
      <c r="J40" s="53">
        <f t="shared" si="7"/>
        <v>2137.25</v>
      </c>
      <c r="K40" s="53">
        <f t="shared" si="7"/>
        <v>2137.25</v>
      </c>
      <c r="L40" s="53">
        <f t="shared" si="7"/>
        <v>2137.25</v>
      </c>
      <c r="M40" s="53">
        <f t="shared" si="7"/>
        <v>2137.25</v>
      </c>
      <c r="N40" s="50">
        <f t="shared" si="7"/>
        <v>25647</v>
      </c>
      <c r="O40" s="83">
        <f t="shared" si="6"/>
        <v>0.07753294386786574</v>
      </c>
    </row>
    <row r="41" spans="1:15" s="36" customFormat="1" ht="1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73"/>
      <c r="O41" s="74"/>
    </row>
    <row r="42" spans="1:15" s="24" customFormat="1" ht="27.75" customHeight="1">
      <c r="A42" s="37" t="s">
        <v>58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73"/>
      <c r="O42" s="74"/>
    </row>
    <row r="43" spans="1:15" ht="15">
      <c r="A43" s="72" t="s">
        <v>118</v>
      </c>
      <c r="B43" s="35">
        <v>4500</v>
      </c>
      <c r="C43" s="35">
        <v>4500</v>
      </c>
      <c r="D43" s="35">
        <v>4500</v>
      </c>
      <c r="E43" s="35">
        <v>4500</v>
      </c>
      <c r="F43" s="35">
        <v>4500</v>
      </c>
      <c r="G43" s="35">
        <v>4500</v>
      </c>
      <c r="H43" s="35">
        <v>4500</v>
      </c>
      <c r="I43" s="35">
        <v>4500</v>
      </c>
      <c r="J43" s="35">
        <v>4500</v>
      </c>
      <c r="K43" s="35">
        <v>4500</v>
      </c>
      <c r="L43" s="35">
        <v>4500</v>
      </c>
      <c r="M43" s="35">
        <v>4500</v>
      </c>
      <c r="N43" s="42">
        <f aca="true" t="shared" si="8" ref="N43:N85">SUM(B43:M43)</f>
        <v>54000</v>
      </c>
      <c r="O43" s="70">
        <f aca="true" t="shared" si="9" ref="O43:O86">N43/$N$95</f>
        <v>0.1632463433877159</v>
      </c>
    </row>
    <row r="44" spans="1:15" ht="15">
      <c r="A44" s="72" t="s">
        <v>148</v>
      </c>
      <c r="B44" s="35">
        <v>2330</v>
      </c>
      <c r="C44" s="35">
        <v>2330</v>
      </c>
      <c r="D44" s="35">
        <v>2330</v>
      </c>
      <c r="E44" s="35">
        <v>2330</v>
      </c>
      <c r="F44" s="35">
        <v>2330</v>
      </c>
      <c r="G44" s="35">
        <v>2330</v>
      </c>
      <c r="H44" s="35">
        <v>2330</v>
      </c>
      <c r="I44" s="35">
        <v>2330</v>
      </c>
      <c r="J44" s="35">
        <v>2330</v>
      </c>
      <c r="K44" s="35">
        <v>2330</v>
      </c>
      <c r="L44" s="35">
        <v>2330</v>
      </c>
      <c r="M44" s="35">
        <v>2330</v>
      </c>
      <c r="N44" s="42">
        <f t="shared" si="8"/>
        <v>27960</v>
      </c>
      <c r="O44" s="70">
        <f t="shared" si="9"/>
        <v>0.08452532890963957</v>
      </c>
    </row>
    <row r="45" spans="1:15" ht="15">
      <c r="A45" s="72" t="s">
        <v>100</v>
      </c>
      <c r="B45" s="35">
        <v>2250</v>
      </c>
      <c r="C45" s="35">
        <v>2250</v>
      </c>
      <c r="D45" s="35">
        <v>2250</v>
      </c>
      <c r="E45" s="35">
        <v>2250</v>
      </c>
      <c r="F45" s="35">
        <v>2250</v>
      </c>
      <c r="G45" s="35">
        <v>2250</v>
      </c>
      <c r="H45" s="35">
        <v>2250</v>
      </c>
      <c r="I45" s="35">
        <v>2250</v>
      </c>
      <c r="J45" s="35">
        <v>2250</v>
      </c>
      <c r="K45" s="35">
        <v>2250</v>
      </c>
      <c r="L45" s="35">
        <v>2250</v>
      </c>
      <c r="M45" s="35">
        <v>2250</v>
      </c>
      <c r="N45" s="42">
        <f t="shared" si="8"/>
        <v>27000</v>
      </c>
      <c r="O45" s="70">
        <f t="shared" si="9"/>
        <v>0.08162317169385795</v>
      </c>
    </row>
    <row r="46" spans="1:15" ht="15">
      <c r="A46" s="72" t="s">
        <v>115</v>
      </c>
      <c r="B46" s="35">
        <v>2000</v>
      </c>
      <c r="C46" s="35">
        <v>2000</v>
      </c>
      <c r="D46" s="35">
        <v>2000</v>
      </c>
      <c r="E46" s="35">
        <v>2000</v>
      </c>
      <c r="F46" s="35">
        <v>2000</v>
      </c>
      <c r="G46" s="35">
        <v>2000</v>
      </c>
      <c r="H46" s="35">
        <v>2000</v>
      </c>
      <c r="I46" s="35">
        <v>2000</v>
      </c>
      <c r="J46" s="35">
        <v>2000</v>
      </c>
      <c r="K46" s="35">
        <v>2000</v>
      </c>
      <c r="L46" s="35">
        <v>2000</v>
      </c>
      <c r="M46" s="35">
        <v>2000</v>
      </c>
      <c r="N46" s="42">
        <f t="shared" si="8"/>
        <v>24000</v>
      </c>
      <c r="O46" s="70">
        <f t="shared" si="9"/>
        <v>0.0725539303945404</v>
      </c>
    </row>
    <row r="47" spans="1:15" ht="15">
      <c r="A47" s="72" t="s">
        <v>149</v>
      </c>
      <c r="B47" s="35">
        <v>1486.56</v>
      </c>
      <c r="C47" s="35">
        <v>1486.56</v>
      </c>
      <c r="D47" s="35">
        <v>1486.56</v>
      </c>
      <c r="E47" s="35">
        <v>1486.56</v>
      </c>
      <c r="F47" s="35">
        <v>1486.56</v>
      </c>
      <c r="G47" s="35">
        <v>1486.56</v>
      </c>
      <c r="H47" s="35">
        <v>1486.56</v>
      </c>
      <c r="I47" s="35">
        <v>1486.56</v>
      </c>
      <c r="J47" s="35">
        <v>1486.56</v>
      </c>
      <c r="K47" s="35">
        <v>1486.56</v>
      </c>
      <c r="L47" s="35">
        <v>1486.56</v>
      </c>
      <c r="M47" s="35">
        <v>1486.56</v>
      </c>
      <c r="N47" s="42">
        <f t="shared" si="8"/>
        <v>17838.719999999998</v>
      </c>
      <c r="O47" s="70">
        <f t="shared" si="9"/>
        <v>0.053927885383653985</v>
      </c>
    </row>
    <row r="48" spans="1:15" ht="15">
      <c r="A48" s="72" t="s">
        <v>97</v>
      </c>
      <c r="B48" s="35">
        <v>1100</v>
      </c>
      <c r="C48" s="35">
        <v>1100</v>
      </c>
      <c r="D48" s="35">
        <v>1100</v>
      </c>
      <c r="E48" s="35">
        <v>1100</v>
      </c>
      <c r="F48" s="35">
        <v>1100</v>
      </c>
      <c r="G48" s="35">
        <v>1100</v>
      </c>
      <c r="H48" s="35">
        <v>1100</v>
      </c>
      <c r="I48" s="35">
        <v>1100</v>
      </c>
      <c r="J48" s="35">
        <v>1100</v>
      </c>
      <c r="K48" s="35">
        <v>1100</v>
      </c>
      <c r="L48" s="35">
        <v>1100</v>
      </c>
      <c r="M48" s="35">
        <v>1100</v>
      </c>
      <c r="N48" s="42">
        <f t="shared" si="8"/>
        <v>13200</v>
      </c>
      <c r="O48" s="70">
        <f t="shared" si="9"/>
        <v>0.03990466171699722</v>
      </c>
    </row>
    <row r="49" spans="1:15" ht="15">
      <c r="A49" s="72" t="s">
        <v>150</v>
      </c>
      <c r="B49" s="35">
        <v>960</v>
      </c>
      <c r="C49" s="35">
        <v>960</v>
      </c>
      <c r="D49" s="35">
        <v>960</v>
      </c>
      <c r="E49" s="35">
        <v>960</v>
      </c>
      <c r="F49" s="35">
        <v>960</v>
      </c>
      <c r="G49" s="35">
        <v>960</v>
      </c>
      <c r="H49" s="35">
        <v>960</v>
      </c>
      <c r="I49" s="35">
        <v>960</v>
      </c>
      <c r="J49" s="35">
        <v>960</v>
      </c>
      <c r="K49" s="35">
        <v>960</v>
      </c>
      <c r="L49" s="35">
        <v>960</v>
      </c>
      <c r="M49" s="35">
        <v>960</v>
      </c>
      <c r="N49" s="42">
        <f t="shared" si="8"/>
        <v>11520</v>
      </c>
      <c r="O49" s="70">
        <f t="shared" si="9"/>
        <v>0.03482588658937939</v>
      </c>
    </row>
    <row r="50" spans="1:15" ht="15">
      <c r="A50" s="72" t="s">
        <v>151</v>
      </c>
      <c r="B50" s="35">
        <v>850</v>
      </c>
      <c r="C50" s="35">
        <v>850</v>
      </c>
      <c r="D50" s="35">
        <v>850</v>
      </c>
      <c r="E50" s="35">
        <v>850</v>
      </c>
      <c r="F50" s="35">
        <v>850</v>
      </c>
      <c r="G50" s="35">
        <v>850</v>
      </c>
      <c r="H50" s="35">
        <v>850</v>
      </c>
      <c r="I50" s="35">
        <v>850</v>
      </c>
      <c r="J50" s="35">
        <v>850</v>
      </c>
      <c r="K50" s="35">
        <v>850</v>
      </c>
      <c r="L50" s="35">
        <v>850</v>
      </c>
      <c r="M50" s="35">
        <v>850</v>
      </c>
      <c r="N50" s="42">
        <f t="shared" si="8"/>
        <v>10200</v>
      </c>
      <c r="O50" s="70">
        <f t="shared" si="9"/>
        <v>0.03083542041767967</v>
      </c>
    </row>
    <row r="51" spans="1:15" ht="15">
      <c r="A51" s="72" t="s">
        <v>101</v>
      </c>
      <c r="B51" s="35">
        <f>600+300</f>
        <v>900</v>
      </c>
      <c r="C51" s="35">
        <f>600+300</f>
        <v>900</v>
      </c>
      <c r="D51" s="35">
        <f>600+300</f>
        <v>900</v>
      </c>
      <c r="E51" s="35">
        <f>600+300</f>
        <v>900</v>
      </c>
      <c r="F51" s="35">
        <v>600</v>
      </c>
      <c r="G51" s="35">
        <v>600</v>
      </c>
      <c r="H51" s="35">
        <v>600</v>
      </c>
      <c r="I51" s="35">
        <v>600</v>
      </c>
      <c r="J51" s="35">
        <v>600</v>
      </c>
      <c r="K51" s="35">
        <v>600</v>
      </c>
      <c r="L51" s="35">
        <v>600</v>
      </c>
      <c r="M51" s="35">
        <v>600</v>
      </c>
      <c r="N51" s="42">
        <f t="shared" si="8"/>
        <v>8400</v>
      </c>
      <c r="O51" s="70">
        <f t="shared" si="9"/>
        <v>0.02539387563808914</v>
      </c>
    </row>
    <row r="52" spans="1:15" ht="15">
      <c r="A52" s="72" t="s">
        <v>59</v>
      </c>
      <c r="B52" s="35">
        <v>520</v>
      </c>
      <c r="C52" s="35">
        <v>520</v>
      </c>
      <c r="D52" s="35">
        <v>520</v>
      </c>
      <c r="E52" s="35">
        <v>520</v>
      </c>
      <c r="F52" s="35">
        <v>520</v>
      </c>
      <c r="G52" s="35">
        <v>520</v>
      </c>
      <c r="H52" s="35">
        <v>520</v>
      </c>
      <c r="I52" s="35">
        <v>520</v>
      </c>
      <c r="J52" s="35">
        <v>520</v>
      </c>
      <c r="K52" s="35">
        <v>520</v>
      </c>
      <c r="L52" s="35">
        <v>520</v>
      </c>
      <c r="M52" s="35">
        <v>520</v>
      </c>
      <c r="N52" s="42">
        <f t="shared" si="8"/>
        <v>6240</v>
      </c>
      <c r="O52" s="70">
        <f t="shared" si="9"/>
        <v>0.018864021902580505</v>
      </c>
    </row>
    <row r="53" spans="1:15" ht="15">
      <c r="A53" s="72" t="s">
        <v>152</v>
      </c>
      <c r="B53" s="35">
        <f aca="true" t="shared" si="10" ref="B53:M53">130*4</f>
        <v>520</v>
      </c>
      <c r="C53" s="35">
        <f t="shared" si="10"/>
        <v>520</v>
      </c>
      <c r="D53" s="35">
        <f t="shared" si="10"/>
        <v>520</v>
      </c>
      <c r="E53" s="35">
        <f t="shared" si="10"/>
        <v>520</v>
      </c>
      <c r="F53" s="35">
        <f t="shared" si="10"/>
        <v>520</v>
      </c>
      <c r="G53" s="35">
        <f t="shared" si="10"/>
        <v>520</v>
      </c>
      <c r="H53" s="35">
        <f t="shared" si="10"/>
        <v>520</v>
      </c>
      <c r="I53" s="35">
        <f t="shared" si="10"/>
        <v>520</v>
      </c>
      <c r="J53" s="35">
        <f t="shared" si="10"/>
        <v>520</v>
      </c>
      <c r="K53" s="35">
        <f t="shared" si="10"/>
        <v>520</v>
      </c>
      <c r="L53" s="35">
        <f t="shared" si="10"/>
        <v>520</v>
      </c>
      <c r="M53" s="35">
        <f t="shared" si="10"/>
        <v>520</v>
      </c>
      <c r="N53" s="42">
        <f t="shared" si="8"/>
        <v>6240</v>
      </c>
      <c r="O53" s="70">
        <f t="shared" si="9"/>
        <v>0.018864021902580505</v>
      </c>
    </row>
    <row r="54" spans="1:15" ht="15">
      <c r="A54" s="72" t="s">
        <v>106</v>
      </c>
      <c r="B54" s="35">
        <v>500</v>
      </c>
      <c r="C54" s="35">
        <v>500</v>
      </c>
      <c r="D54" s="35">
        <v>500</v>
      </c>
      <c r="E54" s="35">
        <v>500</v>
      </c>
      <c r="F54" s="35">
        <v>500</v>
      </c>
      <c r="G54" s="35">
        <v>500</v>
      </c>
      <c r="H54" s="35">
        <v>500</v>
      </c>
      <c r="I54" s="35">
        <v>500</v>
      </c>
      <c r="J54" s="35">
        <v>500</v>
      </c>
      <c r="K54" s="35">
        <v>500</v>
      </c>
      <c r="L54" s="35">
        <v>500</v>
      </c>
      <c r="M54" s="35">
        <v>500</v>
      </c>
      <c r="N54" s="42">
        <f t="shared" si="8"/>
        <v>6000</v>
      </c>
      <c r="O54" s="70">
        <f t="shared" si="9"/>
        <v>0.0181384825986351</v>
      </c>
    </row>
    <row r="55" spans="1:15" ht="15">
      <c r="A55" s="72" t="s">
        <v>110</v>
      </c>
      <c r="B55" s="35">
        <v>1037.38</v>
      </c>
      <c r="C55" s="35">
        <v>1037.38</v>
      </c>
      <c r="D55" s="35">
        <v>795.72</v>
      </c>
      <c r="E55" s="35">
        <v>780.72</v>
      </c>
      <c r="F55" s="35">
        <v>753.63</v>
      </c>
      <c r="G55" s="35">
        <v>297.4</v>
      </c>
      <c r="H55" s="35">
        <v>297.4</v>
      </c>
      <c r="I55" s="35"/>
      <c r="J55" s="35"/>
      <c r="K55" s="35"/>
      <c r="L55" s="35"/>
      <c r="M55" s="35"/>
      <c r="N55" s="42">
        <f t="shared" si="8"/>
        <v>4999.63</v>
      </c>
      <c r="O55" s="70">
        <f t="shared" si="9"/>
        <v>0.015114283625769002</v>
      </c>
    </row>
    <row r="56" spans="1:15" ht="15">
      <c r="A56" s="72" t="s">
        <v>153</v>
      </c>
      <c r="B56" s="35">
        <v>415</v>
      </c>
      <c r="C56" s="35">
        <v>415</v>
      </c>
      <c r="D56" s="35">
        <v>415</v>
      </c>
      <c r="E56" s="35">
        <v>415</v>
      </c>
      <c r="F56" s="35">
        <v>415</v>
      </c>
      <c r="G56" s="35">
        <v>415</v>
      </c>
      <c r="H56" s="35">
        <v>415</v>
      </c>
      <c r="I56" s="35">
        <v>415</v>
      </c>
      <c r="J56" s="35">
        <v>415</v>
      </c>
      <c r="K56" s="35">
        <v>415</v>
      </c>
      <c r="L56" s="35">
        <v>415</v>
      </c>
      <c r="M56" s="35">
        <v>415</v>
      </c>
      <c r="N56" s="42">
        <f t="shared" si="8"/>
        <v>4980</v>
      </c>
      <c r="O56" s="70">
        <f t="shared" si="9"/>
        <v>0.015054940556867133</v>
      </c>
    </row>
    <row r="57" spans="1:15" ht="15">
      <c r="A57" s="72" t="s">
        <v>107</v>
      </c>
      <c r="B57" s="35">
        <v>330</v>
      </c>
      <c r="C57" s="35">
        <v>330</v>
      </c>
      <c r="D57" s="35">
        <v>330</v>
      </c>
      <c r="E57" s="35">
        <v>330</v>
      </c>
      <c r="F57" s="35">
        <v>330</v>
      </c>
      <c r="G57" s="35">
        <v>330</v>
      </c>
      <c r="H57" s="35">
        <v>330</v>
      </c>
      <c r="I57" s="35">
        <v>330</v>
      </c>
      <c r="J57" s="35">
        <v>330</v>
      </c>
      <c r="K57" s="35">
        <v>330</v>
      </c>
      <c r="L57" s="35">
        <v>330</v>
      </c>
      <c r="M57" s="35">
        <v>330</v>
      </c>
      <c r="N57" s="42">
        <f t="shared" si="8"/>
        <v>3960</v>
      </c>
      <c r="O57" s="70">
        <f t="shared" si="9"/>
        <v>0.011971398515099166</v>
      </c>
    </row>
    <row r="58" spans="1:15" ht="15">
      <c r="A58" s="72" t="s">
        <v>102</v>
      </c>
      <c r="B58" s="35">
        <v>300</v>
      </c>
      <c r="C58" s="35">
        <v>300</v>
      </c>
      <c r="D58" s="35">
        <v>300</v>
      </c>
      <c r="E58" s="35">
        <v>300</v>
      </c>
      <c r="F58" s="35">
        <v>300</v>
      </c>
      <c r="G58" s="35">
        <v>300</v>
      </c>
      <c r="H58" s="35">
        <v>300</v>
      </c>
      <c r="I58" s="35">
        <v>300</v>
      </c>
      <c r="J58" s="35">
        <v>300</v>
      </c>
      <c r="K58" s="35">
        <v>300</v>
      </c>
      <c r="L58" s="35">
        <v>300</v>
      </c>
      <c r="M58" s="35">
        <v>300</v>
      </c>
      <c r="N58" s="42">
        <f t="shared" si="8"/>
        <v>3600</v>
      </c>
      <c r="O58" s="70">
        <f t="shared" si="9"/>
        <v>0.010883089559181061</v>
      </c>
    </row>
    <row r="59" spans="1:15" ht="15">
      <c r="A59" s="72" t="s">
        <v>60</v>
      </c>
      <c r="B59" s="35">
        <v>300</v>
      </c>
      <c r="C59" s="35">
        <v>300</v>
      </c>
      <c r="D59" s="35">
        <v>300</v>
      </c>
      <c r="E59" s="35">
        <v>300</v>
      </c>
      <c r="F59" s="35">
        <v>300</v>
      </c>
      <c r="G59" s="35">
        <v>300</v>
      </c>
      <c r="H59" s="35">
        <v>300</v>
      </c>
      <c r="I59" s="35">
        <v>300</v>
      </c>
      <c r="J59" s="35">
        <v>300</v>
      </c>
      <c r="K59" s="35">
        <v>300</v>
      </c>
      <c r="L59" s="35">
        <v>300</v>
      </c>
      <c r="M59" s="35">
        <v>300</v>
      </c>
      <c r="N59" s="42">
        <f t="shared" si="8"/>
        <v>3600</v>
      </c>
      <c r="O59" s="70">
        <f t="shared" si="9"/>
        <v>0.010883089559181061</v>
      </c>
    </row>
    <row r="60" spans="1:15" ht="15">
      <c r="A60" s="72" t="s">
        <v>112</v>
      </c>
      <c r="B60" s="35">
        <v>300</v>
      </c>
      <c r="C60" s="35">
        <v>300</v>
      </c>
      <c r="D60" s="35">
        <v>300</v>
      </c>
      <c r="E60" s="35">
        <v>300</v>
      </c>
      <c r="F60" s="35">
        <v>300</v>
      </c>
      <c r="G60" s="35">
        <v>300</v>
      </c>
      <c r="H60" s="35">
        <v>300</v>
      </c>
      <c r="I60" s="35">
        <v>300</v>
      </c>
      <c r="J60" s="35">
        <v>300</v>
      </c>
      <c r="K60" s="35">
        <v>300</v>
      </c>
      <c r="L60" s="35">
        <v>300</v>
      </c>
      <c r="M60" s="35">
        <v>300</v>
      </c>
      <c r="N60" s="42">
        <f t="shared" si="8"/>
        <v>3600</v>
      </c>
      <c r="O60" s="70">
        <f t="shared" si="9"/>
        <v>0.010883089559181061</v>
      </c>
    </row>
    <row r="61" spans="1:15" ht="15">
      <c r="A61" s="72" t="s">
        <v>154</v>
      </c>
      <c r="B61" s="35">
        <v>275</v>
      </c>
      <c r="C61" s="35">
        <v>275</v>
      </c>
      <c r="D61" s="35">
        <v>275</v>
      </c>
      <c r="E61" s="35">
        <v>275</v>
      </c>
      <c r="F61" s="35">
        <v>275</v>
      </c>
      <c r="G61" s="35">
        <v>275</v>
      </c>
      <c r="H61" s="35">
        <v>275</v>
      </c>
      <c r="I61" s="35">
        <v>275</v>
      </c>
      <c r="J61" s="35">
        <v>275</v>
      </c>
      <c r="K61" s="35">
        <v>275</v>
      </c>
      <c r="L61" s="35">
        <v>275</v>
      </c>
      <c r="M61" s="35">
        <v>275</v>
      </c>
      <c r="N61" s="42">
        <f t="shared" si="8"/>
        <v>3300</v>
      </c>
      <c r="O61" s="70">
        <f t="shared" si="9"/>
        <v>0.009976165429249305</v>
      </c>
    </row>
    <row r="62" spans="1:15" ht="15">
      <c r="A62" s="72" t="s">
        <v>155</v>
      </c>
      <c r="B62" s="35">
        <v>262.35</v>
      </c>
      <c r="C62" s="35">
        <v>262.35</v>
      </c>
      <c r="D62" s="35">
        <v>262.35</v>
      </c>
      <c r="E62" s="35">
        <v>262.35</v>
      </c>
      <c r="F62" s="35">
        <v>262.35</v>
      </c>
      <c r="G62" s="35">
        <v>262.35</v>
      </c>
      <c r="H62" s="35">
        <v>262.35</v>
      </c>
      <c r="I62" s="35">
        <v>262.35</v>
      </c>
      <c r="J62" s="35">
        <v>262.35</v>
      </c>
      <c r="K62" s="35">
        <v>262.35</v>
      </c>
      <c r="L62" s="35">
        <v>262.35</v>
      </c>
      <c r="M62" s="35">
        <v>262.35</v>
      </c>
      <c r="N62" s="42">
        <f t="shared" si="8"/>
        <v>3148.1999999999994</v>
      </c>
      <c r="O62" s="70">
        <f t="shared" si="9"/>
        <v>0.009517261819503835</v>
      </c>
    </row>
    <row r="63" spans="1:15" ht="15">
      <c r="A63" s="72" t="s">
        <v>156</v>
      </c>
      <c r="B63" s="35">
        <v>250</v>
      </c>
      <c r="C63" s="35">
        <v>250</v>
      </c>
      <c r="D63" s="35">
        <v>250</v>
      </c>
      <c r="E63" s="35">
        <v>250</v>
      </c>
      <c r="F63" s="35">
        <v>250</v>
      </c>
      <c r="G63" s="35">
        <v>250</v>
      </c>
      <c r="H63" s="35">
        <v>250</v>
      </c>
      <c r="I63" s="35">
        <v>250</v>
      </c>
      <c r="J63" s="35">
        <v>250</v>
      </c>
      <c r="K63" s="35">
        <v>250</v>
      </c>
      <c r="L63" s="35">
        <v>250</v>
      </c>
      <c r="M63" s="35">
        <v>250</v>
      </c>
      <c r="N63" s="42">
        <f t="shared" si="8"/>
        <v>3000</v>
      </c>
      <c r="O63" s="70">
        <f t="shared" si="9"/>
        <v>0.00906924129931755</v>
      </c>
    </row>
    <row r="64" spans="1:15" ht="15">
      <c r="A64" s="72" t="s">
        <v>157</v>
      </c>
      <c r="B64" s="35">
        <v>600</v>
      </c>
      <c r="C64" s="35">
        <v>300</v>
      </c>
      <c r="D64" s="35">
        <v>600</v>
      </c>
      <c r="E64" s="35">
        <v>300</v>
      </c>
      <c r="F64" s="35">
        <v>600</v>
      </c>
      <c r="G64" s="35">
        <v>300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42">
        <f t="shared" si="8"/>
        <v>2700</v>
      </c>
      <c r="O64" s="70">
        <f t="shared" si="9"/>
        <v>0.008162317169385796</v>
      </c>
    </row>
    <row r="65" spans="1:15" ht="15">
      <c r="A65" s="72" t="s">
        <v>158</v>
      </c>
      <c r="B65" s="35">
        <v>189.8</v>
      </c>
      <c r="C65" s="35">
        <v>189.8</v>
      </c>
      <c r="D65" s="35">
        <v>189.8</v>
      </c>
      <c r="E65" s="35">
        <v>189.8</v>
      </c>
      <c r="F65" s="35">
        <v>189.8</v>
      </c>
      <c r="G65" s="35">
        <v>189.8</v>
      </c>
      <c r="H65" s="35">
        <v>189.8</v>
      </c>
      <c r="I65" s="35">
        <v>189.8</v>
      </c>
      <c r="J65" s="35">
        <v>189.8</v>
      </c>
      <c r="K65" s="35">
        <v>189.8</v>
      </c>
      <c r="L65" s="35">
        <v>189.8</v>
      </c>
      <c r="M65" s="35">
        <v>189.8</v>
      </c>
      <c r="N65" s="42">
        <f t="shared" si="8"/>
        <v>2277.6</v>
      </c>
      <c r="O65" s="70">
        <f t="shared" si="9"/>
        <v>0.006885367994441884</v>
      </c>
    </row>
    <row r="66" spans="1:15" ht="15">
      <c r="A66" s="72" t="s">
        <v>159</v>
      </c>
      <c r="B66" s="35">
        <v>180</v>
      </c>
      <c r="C66" s="35">
        <v>180</v>
      </c>
      <c r="D66" s="35">
        <v>180</v>
      </c>
      <c r="E66" s="35">
        <v>180</v>
      </c>
      <c r="F66" s="35">
        <v>180</v>
      </c>
      <c r="G66" s="35">
        <v>180</v>
      </c>
      <c r="H66" s="35">
        <v>180</v>
      </c>
      <c r="I66" s="35">
        <v>180</v>
      </c>
      <c r="J66" s="35">
        <v>180</v>
      </c>
      <c r="K66" s="35">
        <v>180</v>
      </c>
      <c r="L66" s="35">
        <v>180</v>
      </c>
      <c r="M66" s="35">
        <v>180</v>
      </c>
      <c r="N66" s="42">
        <f t="shared" si="8"/>
        <v>2160</v>
      </c>
      <c r="O66" s="70">
        <f t="shared" si="9"/>
        <v>0.006529853735508636</v>
      </c>
    </row>
    <row r="67" spans="1:15" ht="15">
      <c r="A67" s="72" t="s">
        <v>160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1980</v>
      </c>
      <c r="L67" s="35">
        <v>0</v>
      </c>
      <c r="M67" s="35">
        <v>0</v>
      </c>
      <c r="N67" s="42">
        <f t="shared" si="8"/>
        <v>1980</v>
      </c>
      <c r="O67" s="70">
        <f t="shared" si="9"/>
        <v>0.005985699257549583</v>
      </c>
    </row>
    <row r="68" spans="1:15" ht="15">
      <c r="A68" s="72" t="s">
        <v>161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1821.35</v>
      </c>
      <c r="L68" s="35">
        <v>0</v>
      </c>
      <c r="M68" s="35">
        <v>0</v>
      </c>
      <c r="N68" s="42">
        <f t="shared" si="8"/>
        <v>1821.35</v>
      </c>
      <c r="O68" s="70">
        <f t="shared" si="9"/>
        <v>0.00550608754683734</v>
      </c>
    </row>
    <row r="69" spans="1:15" ht="15">
      <c r="A69" s="72" t="s">
        <v>162</v>
      </c>
      <c r="B69" s="35">
        <v>150</v>
      </c>
      <c r="C69" s="35">
        <v>150</v>
      </c>
      <c r="D69" s="35">
        <v>150</v>
      </c>
      <c r="E69" s="35">
        <v>150</v>
      </c>
      <c r="F69" s="35">
        <v>150</v>
      </c>
      <c r="G69" s="35">
        <v>150</v>
      </c>
      <c r="H69" s="35">
        <v>150</v>
      </c>
      <c r="I69" s="35">
        <v>150</v>
      </c>
      <c r="J69" s="35">
        <v>150</v>
      </c>
      <c r="K69" s="35">
        <v>150</v>
      </c>
      <c r="L69" s="35">
        <v>150</v>
      </c>
      <c r="M69" s="35">
        <v>150</v>
      </c>
      <c r="N69" s="42">
        <f t="shared" si="8"/>
        <v>1800</v>
      </c>
      <c r="O69" s="70">
        <f t="shared" si="9"/>
        <v>0.005441544779590531</v>
      </c>
    </row>
    <row r="70" spans="1:15" ht="15">
      <c r="A70" s="72" t="s">
        <v>163</v>
      </c>
      <c r="B70" s="35">
        <v>150</v>
      </c>
      <c r="C70" s="35">
        <v>150</v>
      </c>
      <c r="D70" s="35">
        <v>150</v>
      </c>
      <c r="E70" s="35">
        <v>150</v>
      </c>
      <c r="F70" s="35">
        <v>150</v>
      </c>
      <c r="G70" s="35">
        <v>150</v>
      </c>
      <c r="H70" s="35">
        <v>150</v>
      </c>
      <c r="I70" s="35">
        <v>150</v>
      </c>
      <c r="J70" s="35">
        <v>150</v>
      </c>
      <c r="K70" s="35">
        <v>150</v>
      </c>
      <c r="L70" s="35">
        <v>150</v>
      </c>
      <c r="M70" s="35">
        <v>150</v>
      </c>
      <c r="N70" s="42">
        <f t="shared" si="8"/>
        <v>1800</v>
      </c>
      <c r="O70" s="70">
        <f t="shared" si="9"/>
        <v>0.005441544779590531</v>
      </c>
    </row>
    <row r="71" spans="1:15" ht="15">
      <c r="A71" s="72" t="s">
        <v>164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1512.28</v>
      </c>
      <c r="L71" s="35">
        <v>0</v>
      </c>
      <c r="M71" s="35">
        <v>0</v>
      </c>
      <c r="N71" s="42">
        <f t="shared" si="8"/>
        <v>1512.28</v>
      </c>
      <c r="O71" s="70">
        <f t="shared" si="9"/>
        <v>0.004571744077377315</v>
      </c>
    </row>
    <row r="72" spans="1:15" ht="15">
      <c r="A72" s="72" t="s">
        <v>99</v>
      </c>
      <c r="B72" s="35">
        <v>109.82</v>
      </c>
      <c r="C72" s="35">
        <v>109.82</v>
      </c>
      <c r="D72" s="35">
        <v>109.82</v>
      </c>
      <c r="E72" s="35">
        <v>109.82</v>
      </c>
      <c r="F72" s="35">
        <v>109.82</v>
      </c>
      <c r="G72" s="35">
        <v>109.82</v>
      </c>
      <c r="H72" s="35">
        <v>109.82</v>
      </c>
      <c r="I72" s="35">
        <v>109.82</v>
      </c>
      <c r="J72" s="35">
        <v>109.82</v>
      </c>
      <c r="K72" s="35">
        <v>109.82</v>
      </c>
      <c r="L72" s="35">
        <v>109.82</v>
      </c>
      <c r="M72" s="35">
        <v>109.82</v>
      </c>
      <c r="N72" s="42">
        <f t="shared" si="8"/>
        <v>1317.8399999999995</v>
      </c>
      <c r="O72" s="70">
        <f t="shared" si="9"/>
        <v>0.003983936317964212</v>
      </c>
    </row>
    <row r="73" spans="1:15" ht="15">
      <c r="A73" s="72" t="s">
        <v>105</v>
      </c>
      <c r="B73" s="35">
        <v>100</v>
      </c>
      <c r="C73" s="35">
        <v>100</v>
      </c>
      <c r="D73" s="35">
        <v>100</v>
      </c>
      <c r="E73" s="35">
        <v>100</v>
      </c>
      <c r="F73" s="35">
        <v>100</v>
      </c>
      <c r="G73" s="35">
        <v>100</v>
      </c>
      <c r="H73" s="35">
        <v>100</v>
      </c>
      <c r="I73" s="35">
        <v>100</v>
      </c>
      <c r="J73" s="35">
        <v>100</v>
      </c>
      <c r="K73" s="35">
        <v>100</v>
      </c>
      <c r="L73" s="35">
        <v>100</v>
      </c>
      <c r="M73" s="35">
        <v>100</v>
      </c>
      <c r="N73" s="42">
        <f t="shared" si="8"/>
        <v>1200</v>
      </c>
      <c r="O73" s="70">
        <f t="shared" si="9"/>
        <v>0.0036276965197270202</v>
      </c>
    </row>
    <row r="74" spans="1:15" ht="15">
      <c r="A74" s="72" t="s">
        <v>165</v>
      </c>
      <c r="B74" s="35">
        <v>100</v>
      </c>
      <c r="C74" s="35">
        <v>100</v>
      </c>
      <c r="D74" s="35">
        <v>100</v>
      </c>
      <c r="E74" s="35">
        <v>100</v>
      </c>
      <c r="F74" s="35">
        <v>100</v>
      </c>
      <c r="G74" s="35">
        <v>100</v>
      </c>
      <c r="H74" s="35">
        <v>100</v>
      </c>
      <c r="I74" s="35">
        <v>100</v>
      </c>
      <c r="J74" s="35">
        <v>100</v>
      </c>
      <c r="K74" s="35">
        <v>100</v>
      </c>
      <c r="L74" s="35">
        <v>100</v>
      </c>
      <c r="M74" s="35">
        <v>100</v>
      </c>
      <c r="N74" s="42">
        <f t="shared" si="8"/>
        <v>1200</v>
      </c>
      <c r="O74" s="70">
        <f t="shared" si="9"/>
        <v>0.0036276965197270202</v>
      </c>
    </row>
    <row r="75" spans="1:15" ht="15">
      <c r="A75" s="72" t="s">
        <v>108</v>
      </c>
      <c r="B75" s="35">
        <v>500</v>
      </c>
      <c r="C75" s="35">
        <v>500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42">
        <f t="shared" si="8"/>
        <v>1000</v>
      </c>
      <c r="O75" s="70">
        <f t="shared" si="9"/>
        <v>0.0030230804331058503</v>
      </c>
    </row>
    <row r="76" spans="1:15" ht="15">
      <c r="A76" s="72" t="s">
        <v>166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829.48</v>
      </c>
      <c r="L76" s="35">
        <v>0</v>
      </c>
      <c r="M76" s="35">
        <v>0</v>
      </c>
      <c r="N76" s="42">
        <f t="shared" si="8"/>
        <v>829.48</v>
      </c>
      <c r="O76" s="70">
        <f t="shared" si="9"/>
        <v>0.0025075847576526405</v>
      </c>
    </row>
    <row r="77" spans="1:15" ht="15">
      <c r="A77" s="72" t="s">
        <v>167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798</v>
      </c>
      <c r="L77" s="35">
        <v>0</v>
      </c>
      <c r="M77" s="35">
        <v>0</v>
      </c>
      <c r="N77" s="42">
        <f t="shared" si="8"/>
        <v>798</v>
      </c>
      <c r="O77" s="70">
        <f t="shared" si="9"/>
        <v>0.0024124181856184685</v>
      </c>
    </row>
    <row r="78" spans="1:15" ht="15">
      <c r="A78" s="72" t="s">
        <v>98</v>
      </c>
      <c r="B78" s="35">
        <v>55.65</v>
      </c>
      <c r="C78" s="35">
        <v>55.65</v>
      </c>
      <c r="D78" s="35">
        <v>55.65</v>
      </c>
      <c r="E78" s="35">
        <v>55.65</v>
      </c>
      <c r="F78" s="35">
        <v>55.65</v>
      </c>
      <c r="G78" s="35">
        <v>55.65</v>
      </c>
      <c r="H78" s="35">
        <v>55.65</v>
      </c>
      <c r="I78" s="35">
        <v>55.65</v>
      </c>
      <c r="J78" s="35">
        <v>55.65</v>
      </c>
      <c r="K78" s="35">
        <v>55.65</v>
      </c>
      <c r="L78" s="35">
        <v>55.65</v>
      </c>
      <c r="M78" s="35">
        <v>55.65</v>
      </c>
      <c r="N78" s="42">
        <f t="shared" si="8"/>
        <v>667.7999999999998</v>
      </c>
      <c r="O78" s="70">
        <f t="shared" si="9"/>
        <v>0.002018813113228086</v>
      </c>
    </row>
    <row r="79" spans="1:15" ht="15">
      <c r="A79" s="72" t="s">
        <v>168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663.52</v>
      </c>
      <c r="L79" s="35">
        <v>0</v>
      </c>
      <c r="M79" s="35">
        <v>0</v>
      </c>
      <c r="N79" s="42">
        <f t="shared" si="8"/>
        <v>663.52</v>
      </c>
      <c r="O79" s="70">
        <f t="shared" si="9"/>
        <v>0.0020058743289743937</v>
      </c>
    </row>
    <row r="80" spans="1:15" ht="15">
      <c r="A80" s="72" t="s">
        <v>169</v>
      </c>
      <c r="B80" s="35">
        <v>55</v>
      </c>
      <c r="C80" s="35">
        <v>55</v>
      </c>
      <c r="D80" s="35">
        <v>55</v>
      </c>
      <c r="E80" s="35">
        <v>55</v>
      </c>
      <c r="F80" s="35">
        <v>55</v>
      </c>
      <c r="G80" s="35">
        <v>55</v>
      </c>
      <c r="H80" s="35">
        <v>55</v>
      </c>
      <c r="I80" s="35">
        <v>55</v>
      </c>
      <c r="J80" s="35">
        <v>55</v>
      </c>
      <c r="K80" s="35">
        <v>55</v>
      </c>
      <c r="L80" s="35">
        <v>55</v>
      </c>
      <c r="M80" s="35">
        <v>55</v>
      </c>
      <c r="N80" s="42">
        <f t="shared" si="8"/>
        <v>660</v>
      </c>
      <c r="O80" s="70">
        <f t="shared" si="9"/>
        <v>0.001995233085849861</v>
      </c>
    </row>
    <row r="81" spans="1:15" ht="15">
      <c r="A81" s="72" t="s">
        <v>170</v>
      </c>
      <c r="B81" s="35">
        <v>50</v>
      </c>
      <c r="C81" s="35">
        <v>50</v>
      </c>
      <c r="D81" s="35">
        <v>50</v>
      </c>
      <c r="E81" s="35">
        <v>50</v>
      </c>
      <c r="F81" s="35">
        <v>50</v>
      </c>
      <c r="G81" s="35">
        <v>50</v>
      </c>
      <c r="H81" s="35">
        <v>50</v>
      </c>
      <c r="I81" s="35">
        <v>50</v>
      </c>
      <c r="J81" s="35">
        <v>50</v>
      </c>
      <c r="K81" s="35">
        <v>50</v>
      </c>
      <c r="L81" s="35">
        <v>50</v>
      </c>
      <c r="M81" s="35">
        <v>50</v>
      </c>
      <c r="N81" s="42">
        <f t="shared" si="8"/>
        <v>600</v>
      </c>
      <c r="O81" s="70">
        <f t="shared" si="9"/>
        <v>0.0018138482598635101</v>
      </c>
    </row>
    <row r="82" spans="1:15" ht="15">
      <c r="A82" s="72" t="s">
        <v>171</v>
      </c>
      <c r="B82" s="35">
        <v>35</v>
      </c>
      <c r="C82" s="35">
        <v>35</v>
      </c>
      <c r="D82" s="35">
        <v>35</v>
      </c>
      <c r="E82" s="35">
        <v>35</v>
      </c>
      <c r="F82" s="35">
        <v>35</v>
      </c>
      <c r="G82" s="35">
        <v>35</v>
      </c>
      <c r="H82" s="35">
        <v>35</v>
      </c>
      <c r="I82" s="35">
        <v>35</v>
      </c>
      <c r="J82" s="35">
        <v>35</v>
      </c>
      <c r="K82" s="35">
        <v>35</v>
      </c>
      <c r="L82" s="35">
        <v>35</v>
      </c>
      <c r="M82" s="35">
        <v>35</v>
      </c>
      <c r="N82" s="42">
        <f t="shared" si="8"/>
        <v>420</v>
      </c>
      <c r="O82" s="70">
        <f t="shared" si="9"/>
        <v>0.001269693781904457</v>
      </c>
    </row>
    <row r="83" spans="1:15" ht="15">
      <c r="A83" s="72" t="s">
        <v>111</v>
      </c>
      <c r="B83" s="35">
        <v>30</v>
      </c>
      <c r="C83" s="35">
        <v>30</v>
      </c>
      <c r="D83" s="35">
        <v>30</v>
      </c>
      <c r="E83" s="35">
        <v>30</v>
      </c>
      <c r="F83" s="35">
        <v>30</v>
      </c>
      <c r="G83" s="35">
        <v>30</v>
      </c>
      <c r="H83" s="35">
        <v>30</v>
      </c>
      <c r="I83" s="35">
        <v>30</v>
      </c>
      <c r="J83" s="35">
        <v>30</v>
      </c>
      <c r="K83" s="35">
        <v>30</v>
      </c>
      <c r="L83" s="35">
        <v>30</v>
      </c>
      <c r="M83" s="35">
        <v>30</v>
      </c>
      <c r="N83" s="42">
        <f t="shared" si="8"/>
        <v>360</v>
      </c>
      <c r="O83" s="70">
        <f t="shared" si="9"/>
        <v>0.001088308955918106</v>
      </c>
    </row>
    <row r="84" spans="1:15" ht="15">
      <c r="A84" s="72" t="s">
        <v>109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787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42">
        <f t="shared" si="8"/>
        <v>787</v>
      </c>
      <c r="O84" s="70">
        <f t="shared" si="9"/>
        <v>0.002379164300854304</v>
      </c>
    </row>
    <row r="85" spans="1:15" ht="15">
      <c r="A85" s="7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42">
        <f t="shared" si="8"/>
        <v>0</v>
      </c>
      <c r="O85" s="70">
        <f t="shared" si="9"/>
        <v>0</v>
      </c>
    </row>
    <row r="86" spans="1:15" s="36" customFormat="1" ht="24.75" customHeight="1">
      <c r="A86" s="52" t="s">
        <v>62</v>
      </c>
      <c r="B86" s="53">
        <f aca="true" t="shared" si="11" ref="B86:N86">SUM(B43:B85)</f>
        <v>23691.559999999998</v>
      </c>
      <c r="C86" s="53">
        <f t="shared" si="11"/>
        <v>23391.559999999998</v>
      </c>
      <c r="D86" s="53">
        <f t="shared" si="11"/>
        <v>22949.899999999998</v>
      </c>
      <c r="E86" s="53">
        <f t="shared" si="11"/>
        <v>22634.899999999998</v>
      </c>
      <c r="F86" s="53">
        <f t="shared" si="11"/>
        <v>22607.809999999998</v>
      </c>
      <c r="G86" s="53">
        <f t="shared" si="11"/>
        <v>22638.579999999998</v>
      </c>
      <c r="H86" s="53">
        <f t="shared" si="11"/>
        <v>21551.579999999998</v>
      </c>
      <c r="I86" s="53">
        <f t="shared" si="11"/>
        <v>21254.179999999997</v>
      </c>
      <c r="J86" s="53">
        <f t="shared" si="11"/>
        <v>21254.179999999997</v>
      </c>
      <c r="K86" s="53">
        <f t="shared" si="11"/>
        <v>28858.809999999994</v>
      </c>
      <c r="L86" s="53">
        <f t="shared" si="11"/>
        <v>21254.179999999997</v>
      </c>
      <c r="M86" s="53">
        <f t="shared" si="11"/>
        <v>21254.179999999997</v>
      </c>
      <c r="N86" s="47">
        <f t="shared" si="11"/>
        <v>273341.42000000004</v>
      </c>
      <c r="O86" s="79">
        <f t="shared" si="9"/>
        <v>0.8263330983593682</v>
      </c>
    </row>
    <row r="87" spans="1:15" s="24" customFormat="1" ht="27.75" customHeight="1">
      <c r="A87" s="37" t="s">
        <v>61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9"/>
    </row>
    <row r="88" spans="1:15" ht="15">
      <c r="A88" s="72" t="s">
        <v>172</v>
      </c>
      <c r="B88" s="35">
        <v>2650</v>
      </c>
      <c r="C88" s="35">
        <v>2650</v>
      </c>
      <c r="D88" s="35">
        <v>2650</v>
      </c>
      <c r="E88" s="35">
        <v>2650</v>
      </c>
      <c r="F88" s="35">
        <v>2650</v>
      </c>
      <c r="G88" s="35">
        <v>2650</v>
      </c>
      <c r="H88" s="35">
        <v>2650</v>
      </c>
      <c r="I88" s="35">
        <v>2650</v>
      </c>
      <c r="J88" s="35">
        <v>2650</v>
      </c>
      <c r="K88" s="35">
        <v>2650</v>
      </c>
      <c r="L88" s="35">
        <v>2650</v>
      </c>
      <c r="M88" s="35">
        <v>2650</v>
      </c>
      <c r="N88" s="42">
        <f>SUM(B88:M88)</f>
        <v>31800</v>
      </c>
      <c r="O88" s="70">
        <f aca="true" t="shared" si="12" ref="O88:O93">N88/$N$95</f>
        <v>0.09613395777276604</v>
      </c>
    </row>
    <row r="89" spans="1:15" ht="15">
      <c r="A89" s="72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42">
        <f>SUM(B89:M89)</f>
        <v>0</v>
      </c>
      <c r="O89" s="70">
        <f t="shared" si="12"/>
        <v>0</v>
      </c>
    </row>
    <row r="90" spans="1:15" ht="15">
      <c r="A90" s="7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42">
        <f>SUM(B90:M90)</f>
        <v>0</v>
      </c>
      <c r="O90" s="70">
        <f t="shared" si="12"/>
        <v>0</v>
      </c>
    </row>
    <row r="91" spans="1:15" ht="15">
      <c r="A91" s="72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42">
        <f>SUM(B91:M91)</f>
        <v>0</v>
      </c>
      <c r="O91" s="70">
        <f t="shared" si="12"/>
        <v>0</v>
      </c>
    </row>
    <row r="92" spans="1:15" ht="15">
      <c r="A92" s="72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42">
        <f>SUM(B92:M92)</f>
        <v>0</v>
      </c>
      <c r="O92" s="70">
        <f t="shared" si="12"/>
        <v>0</v>
      </c>
    </row>
    <row r="93" spans="1:15" s="55" customFormat="1" ht="24.75" customHeight="1">
      <c r="A93" s="65" t="s">
        <v>64</v>
      </c>
      <c r="B93" s="63">
        <f aca="true" t="shared" si="13" ref="B93:N93">SUM(B88:B92)</f>
        <v>2650</v>
      </c>
      <c r="C93" s="63">
        <f t="shared" si="13"/>
        <v>2650</v>
      </c>
      <c r="D93" s="63">
        <f t="shared" si="13"/>
        <v>2650</v>
      </c>
      <c r="E93" s="63">
        <f t="shared" si="13"/>
        <v>2650</v>
      </c>
      <c r="F93" s="63">
        <f t="shared" si="13"/>
        <v>2650</v>
      </c>
      <c r="G93" s="63">
        <f t="shared" si="13"/>
        <v>2650</v>
      </c>
      <c r="H93" s="63">
        <f t="shared" si="13"/>
        <v>2650</v>
      </c>
      <c r="I93" s="63">
        <f t="shared" si="13"/>
        <v>2650</v>
      </c>
      <c r="J93" s="63">
        <f t="shared" si="13"/>
        <v>2650</v>
      </c>
      <c r="K93" s="63">
        <f t="shared" si="13"/>
        <v>2650</v>
      </c>
      <c r="L93" s="63">
        <f t="shared" si="13"/>
        <v>2650</v>
      </c>
      <c r="M93" s="63">
        <f t="shared" si="13"/>
        <v>2650</v>
      </c>
      <c r="N93" s="60">
        <f t="shared" si="13"/>
        <v>31800</v>
      </c>
      <c r="O93" s="79">
        <f t="shared" si="12"/>
        <v>0.09613395777276604</v>
      </c>
    </row>
    <row r="94" spans="1:15" ht="15">
      <c r="A94" s="24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66"/>
      <c r="O94" s="66"/>
    </row>
    <row r="95" spans="1:15" ht="15">
      <c r="A95" s="67" t="s">
        <v>65</v>
      </c>
      <c r="B95" s="68">
        <f aca="true" t="shared" si="14" ref="B95:N95">B40+B86+B93</f>
        <v>28478.809999999998</v>
      </c>
      <c r="C95" s="68">
        <f t="shared" si="14"/>
        <v>28178.809999999998</v>
      </c>
      <c r="D95" s="68">
        <f t="shared" si="14"/>
        <v>27737.149999999998</v>
      </c>
      <c r="E95" s="68">
        <f t="shared" si="14"/>
        <v>27422.149999999998</v>
      </c>
      <c r="F95" s="68">
        <f t="shared" si="14"/>
        <v>27395.059999999998</v>
      </c>
      <c r="G95" s="68">
        <f t="shared" si="14"/>
        <v>27425.829999999998</v>
      </c>
      <c r="H95" s="68">
        <f t="shared" si="14"/>
        <v>26338.829999999998</v>
      </c>
      <c r="I95" s="68">
        <f t="shared" si="14"/>
        <v>26041.429999999997</v>
      </c>
      <c r="J95" s="68">
        <f t="shared" si="14"/>
        <v>26041.429999999997</v>
      </c>
      <c r="K95" s="68">
        <f t="shared" si="14"/>
        <v>33646.06</v>
      </c>
      <c r="L95" s="68">
        <f t="shared" si="14"/>
        <v>26041.429999999997</v>
      </c>
      <c r="M95" s="68">
        <f t="shared" si="14"/>
        <v>26041.429999999997</v>
      </c>
      <c r="N95" s="69">
        <f t="shared" si="14"/>
        <v>330788.42000000004</v>
      </c>
      <c r="O95" s="78">
        <f>N95/$N$95</f>
        <v>1</v>
      </c>
    </row>
  </sheetData>
  <sheetProtection/>
  <mergeCells count="2">
    <mergeCell ref="N9:N10"/>
    <mergeCell ref="O9:O10"/>
  </mergeCells>
  <conditionalFormatting sqref="B10:M10">
    <cfRule type="cellIs" priority="4" dxfId="18" operator="greaterThan" stopIfTrue="1">
      <formula>0</formula>
    </cfRule>
    <cfRule type="cellIs" priority="5" dxfId="19" operator="lessThan" stopIfTrue="1">
      <formula>0</formula>
    </cfRule>
  </conditionalFormatting>
  <conditionalFormatting sqref="B9:O9">
    <cfRule type="cellIs" priority="2" dxfId="20" operator="greaterThan" stopIfTrue="1">
      <formula>0</formula>
    </cfRule>
    <cfRule type="cellIs" priority="3" dxfId="21" operator="less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85" zoomScaleNormal="85" zoomScalePageLayoutView="0" workbookViewId="0" topLeftCell="A7">
      <selection activeCell="H20" sqref="H20"/>
    </sheetView>
  </sheetViews>
  <sheetFormatPr defaultColWidth="9.140625" defaultRowHeight="15"/>
  <cols>
    <col min="1" max="1" width="3.8515625" style="0" customWidth="1"/>
    <col min="2" max="2" width="29.140625" style="0" customWidth="1"/>
    <col min="3" max="3" width="11.7109375" style="0" customWidth="1"/>
    <col min="4" max="4" width="29.140625" style="0" customWidth="1"/>
    <col min="5" max="5" width="11.7109375" style="0" customWidth="1"/>
    <col min="6" max="6" width="4.140625" style="0" customWidth="1"/>
    <col min="7" max="7" width="31.57421875" style="0" customWidth="1"/>
    <col min="8" max="8" width="12.28125" style="0" customWidth="1"/>
    <col min="9" max="10" width="13.140625" style="0" customWidth="1"/>
    <col min="13" max="13" width="12.421875" style="0" customWidth="1"/>
  </cols>
  <sheetData>
    <row r="1" ht="15">
      <c r="A1" s="1" t="str">
        <f>'FC Pessoal'!A1</f>
        <v>PLANEJAMENTO FINANCEIRO PESSOAL: GESTÃO FINANCEIRA</v>
      </c>
    </row>
    <row r="4" spans="2:9" ht="15">
      <c r="B4" s="119" t="s">
        <v>27</v>
      </c>
      <c r="C4" s="119"/>
      <c r="D4" s="119"/>
      <c r="E4" s="119"/>
      <c r="G4" s="14" t="s">
        <v>8</v>
      </c>
      <c r="H4" s="14"/>
      <c r="I4" s="14"/>
    </row>
    <row r="5" spans="2:9" ht="15">
      <c r="B5" s="26"/>
      <c r="C5" s="26"/>
      <c r="D5" s="26"/>
      <c r="E5" s="26"/>
      <c r="G5" s="14"/>
      <c r="H5" s="14"/>
      <c r="I5" s="14"/>
    </row>
    <row r="6" spans="2:8" ht="15">
      <c r="B6" s="4" t="s">
        <v>3</v>
      </c>
      <c r="C6" s="27">
        <f>C8+C18+C24</f>
        <v>1758000</v>
      </c>
      <c r="D6" s="4" t="s">
        <v>4</v>
      </c>
      <c r="E6" s="27">
        <f>E8+E18+E24</f>
        <v>373000</v>
      </c>
      <c r="G6" s="31" t="s">
        <v>9</v>
      </c>
      <c r="H6" s="31" t="s">
        <v>0</v>
      </c>
    </row>
    <row r="7" spans="2:8" ht="8.25" customHeight="1">
      <c r="B7" s="3"/>
      <c r="C7" s="5"/>
      <c r="D7" s="3"/>
      <c r="E7" s="5"/>
      <c r="G7" s="32"/>
      <c r="H7" s="32"/>
    </row>
    <row r="8" spans="2:9" ht="15">
      <c r="B8" s="10" t="s">
        <v>70</v>
      </c>
      <c r="C8" s="11">
        <f>SUM(C9:C17)</f>
        <v>840000</v>
      </c>
      <c r="D8" s="10" t="s">
        <v>5</v>
      </c>
      <c r="E8" s="11">
        <f>SUM(E9:E17)</f>
        <v>30000</v>
      </c>
      <c r="G8" s="16" t="s">
        <v>10</v>
      </c>
      <c r="H8" s="17">
        <f>'FC Pessoal'!N7/12</f>
        <v>10000</v>
      </c>
      <c r="I8" s="18"/>
    </row>
    <row r="9" spans="2:9" ht="18" customHeight="1">
      <c r="B9" s="3" t="s">
        <v>173</v>
      </c>
      <c r="C9" s="5">
        <v>180000</v>
      </c>
      <c r="D9" s="29" t="s">
        <v>177</v>
      </c>
      <c r="E9" s="106">
        <v>30000</v>
      </c>
      <c r="G9" s="19" t="s">
        <v>11</v>
      </c>
      <c r="H9" s="20">
        <f>'FC Pessoal'!N8/12</f>
        <v>8000</v>
      </c>
      <c r="I9" s="18"/>
    </row>
    <row r="10" spans="2:9" ht="18" customHeight="1">
      <c r="B10" s="3" t="s">
        <v>174</v>
      </c>
      <c r="C10" s="5">
        <v>350000</v>
      </c>
      <c r="D10" s="107"/>
      <c r="E10" s="106"/>
      <c r="G10" s="19" t="s">
        <v>12</v>
      </c>
      <c r="H10" s="20">
        <f>H8-H9</f>
        <v>2000</v>
      </c>
      <c r="I10" s="18"/>
    </row>
    <row r="11" spans="2:9" ht="18" customHeight="1">
      <c r="B11" s="3" t="s">
        <v>172</v>
      </c>
      <c r="C11" s="5">
        <v>120000</v>
      </c>
      <c r="D11" s="107"/>
      <c r="E11" s="106"/>
      <c r="G11" s="19" t="s">
        <v>87</v>
      </c>
      <c r="H11" s="20">
        <f>'FC Pessoal'!N55/12</f>
        <v>416.6358333333333</v>
      </c>
      <c r="I11" s="18"/>
    </row>
    <row r="12" spans="2:7" ht="18" customHeight="1">
      <c r="B12" s="3" t="s">
        <v>175</v>
      </c>
      <c r="C12" s="5">
        <v>70000</v>
      </c>
      <c r="D12" s="107"/>
      <c r="E12" s="106"/>
      <c r="G12" s="1"/>
    </row>
    <row r="13" spans="2:7" ht="15">
      <c r="B13" s="3" t="s">
        <v>176</v>
      </c>
      <c r="C13" s="5">
        <v>120000</v>
      </c>
      <c r="D13" s="107"/>
      <c r="E13" s="106"/>
      <c r="G13" s="1"/>
    </row>
    <row r="14" spans="2:13" ht="15">
      <c r="B14" s="3"/>
      <c r="C14" s="5"/>
      <c r="D14" s="107"/>
      <c r="E14" s="106"/>
      <c r="G14" s="15" t="s">
        <v>13</v>
      </c>
      <c r="H14" s="15" t="s">
        <v>14</v>
      </c>
      <c r="I14" s="15" t="s">
        <v>15</v>
      </c>
      <c r="J14" s="120" t="s">
        <v>89</v>
      </c>
      <c r="K14" s="120"/>
      <c r="L14" s="120"/>
      <c r="M14" s="120"/>
    </row>
    <row r="15" spans="2:13" ht="15">
      <c r="B15" s="3"/>
      <c r="C15" s="5"/>
      <c r="D15" s="107"/>
      <c r="E15" s="106"/>
      <c r="G15" s="19" t="s">
        <v>16</v>
      </c>
      <c r="H15" s="108">
        <f>C8/E8</f>
        <v>28</v>
      </c>
      <c r="I15" s="21" t="s">
        <v>17</v>
      </c>
      <c r="J15" s="91"/>
      <c r="K15" s="92"/>
      <c r="L15" s="93"/>
      <c r="M15" s="94"/>
    </row>
    <row r="16" spans="2:13" ht="18" customHeight="1">
      <c r="B16" s="3"/>
      <c r="C16" s="5"/>
      <c r="D16" s="29"/>
      <c r="E16" s="106"/>
      <c r="G16" s="19" t="s">
        <v>18</v>
      </c>
      <c r="H16" s="108">
        <f>C8/H9</f>
        <v>105</v>
      </c>
      <c r="I16" s="21" t="s">
        <v>119</v>
      </c>
      <c r="J16" s="91"/>
      <c r="K16" s="92"/>
      <c r="L16" s="93"/>
      <c r="M16" s="94"/>
    </row>
    <row r="17" spans="2:13" ht="18" customHeight="1">
      <c r="B17" s="3"/>
      <c r="C17" s="5"/>
      <c r="D17" s="3"/>
      <c r="E17" s="5"/>
      <c r="G17" s="19" t="s">
        <v>19</v>
      </c>
      <c r="H17" s="23">
        <f>H10/H8</f>
        <v>0.2</v>
      </c>
      <c r="I17" s="22">
        <v>0.2</v>
      </c>
      <c r="J17" s="91" t="s">
        <v>133</v>
      </c>
      <c r="K17" s="92"/>
      <c r="L17" s="93"/>
      <c r="M17" s="94"/>
    </row>
    <row r="18" spans="2:13" ht="18" customHeight="1">
      <c r="B18" s="10" t="s">
        <v>1</v>
      </c>
      <c r="C18" s="11">
        <f>SUM(C19:C23)</f>
        <v>750000</v>
      </c>
      <c r="D18" s="10" t="s">
        <v>6</v>
      </c>
      <c r="E18" s="11">
        <f>SUM(E19:E23)</f>
        <v>318000</v>
      </c>
      <c r="G18" s="19" t="s">
        <v>20</v>
      </c>
      <c r="H18" s="110">
        <f>E6/C6</f>
        <v>0.21217292377701935</v>
      </c>
      <c r="I18" s="22" t="s">
        <v>24</v>
      </c>
      <c r="J18" s="91"/>
      <c r="K18" s="92"/>
      <c r="L18" s="93"/>
      <c r="M18" s="94"/>
    </row>
    <row r="19" spans="2:13" ht="18" customHeight="1">
      <c r="B19" s="3" t="s">
        <v>116</v>
      </c>
      <c r="C19" s="5">
        <v>750000</v>
      </c>
      <c r="D19" s="29" t="s">
        <v>69</v>
      </c>
      <c r="E19" s="5">
        <v>198000</v>
      </c>
      <c r="G19" s="19" t="s">
        <v>21</v>
      </c>
      <c r="H19" s="109">
        <f>H11/H8</f>
        <v>0.04166358333333333</v>
      </c>
      <c r="I19" s="22" t="s">
        <v>90</v>
      </c>
      <c r="J19" s="91"/>
      <c r="K19" s="92"/>
      <c r="L19" s="93"/>
      <c r="M19" s="94"/>
    </row>
    <row r="20" spans="2:13" ht="18" customHeight="1">
      <c r="B20" s="3"/>
      <c r="C20" s="5"/>
      <c r="D20" s="112" t="s">
        <v>117</v>
      </c>
      <c r="E20" s="113">
        <v>70000</v>
      </c>
      <c r="G20" s="19" t="s">
        <v>22</v>
      </c>
      <c r="H20" s="110">
        <f>(C18+C24)/E32</f>
        <v>0.6628158844765343</v>
      </c>
      <c r="I20" s="22" t="s">
        <v>25</v>
      </c>
      <c r="J20" s="91" t="s">
        <v>134</v>
      </c>
      <c r="K20" s="92"/>
      <c r="L20" s="93"/>
      <c r="M20" s="94"/>
    </row>
    <row r="21" spans="2:5" ht="18" customHeight="1">
      <c r="B21" s="3"/>
      <c r="C21" s="5"/>
      <c r="D21" s="112" t="s">
        <v>149</v>
      </c>
      <c r="E21" s="113">
        <v>50000</v>
      </c>
    </row>
    <row r="22" spans="2:5" ht="15">
      <c r="B22" s="3"/>
      <c r="C22" s="5"/>
      <c r="D22" s="3"/>
      <c r="E22" s="5"/>
    </row>
    <row r="23" spans="2:7" ht="15">
      <c r="B23" s="3"/>
      <c r="C23" s="5"/>
      <c r="D23" s="3"/>
      <c r="E23" s="5"/>
      <c r="G23" s="96" t="s">
        <v>82</v>
      </c>
    </row>
    <row r="24" spans="2:5" ht="15">
      <c r="B24" s="10" t="s">
        <v>7</v>
      </c>
      <c r="C24" s="11">
        <f>SUM(C25:C30)</f>
        <v>168000</v>
      </c>
      <c r="D24" s="10" t="s">
        <v>29</v>
      </c>
      <c r="E24" s="11">
        <f>SUM(E25:E30)</f>
        <v>25000</v>
      </c>
    </row>
    <row r="25" spans="2:13" ht="15">
      <c r="B25" s="3" t="s">
        <v>181</v>
      </c>
      <c r="C25" s="5">
        <v>150000</v>
      </c>
      <c r="D25" s="28" t="s">
        <v>180</v>
      </c>
      <c r="E25" s="5">
        <v>25000</v>
      </c>
      <c r="G25" s="15" t="s">
        <v>83</v>
      </c>
      <c r="H25" s="120" t="s">
        <v>84</v>
      </c>
      <c r="I25" s="120"/>
      <c r="J25" s="120"/>
      <c r="K25" s="120"/>
      <c r="L25" s="120"/>
      <c r="M25" s="120"/>
    </row>
    <row r="26" spans="2:13" ht="15">
      <c r="B26" s="28" t="s">
        <v>178</v>
      </c>
      <c r="C26" s="5">
        <v>10000</v>
      </c>
      <c r="D26" s="3"/>
      <c r="E26" s="5"/>
      <c r="G26" s="95" t="s">
        <v>128</v>
      </c>
      <c r="H26" s="91" t="s">
        <v>130</v>
      </c>
      <c r="I26" s="92"/>
      <c r="J26" s="93"/>
      <c r="K26" s="93"/>
      <c r="L26" s="93"/>
      <c r="M26" s="94"/>
    </row>
    <row r="27" spans="2:13" ht="15">
      <c r="B27" s="28" t="s">
        <v>179</v>
      </c>
      <c r="C27" s="5">
        <v>8000</v>
      </c>
      <c r="D27" s="3"/>
      <c r="E27" s="5"/>
      <c r="G27" s="95" t="s">
        <v>85</v>
      </c>
      <c r="H27" s="91" t="s">
        <v>132</v>
      </c>
      <c r="I27" s="92"/>
      <c r="J27" s="93"/>
      <c r="K27" s="93"/>
      <c r="L27" s="93"/>
      <c r="M27" s="94"/>
    </row>
    <row r="28" spans="2:13" ht="15">
      <c r="B28" s="3"/>
      <c r="C28" s="5"/>
      <c r="D28" s="3"/>
      <c r="E28" s="5"/>
      <c r="G28" s="95" t="s">
        <v>129</v>
      </c>
      <c r="H28" s="91" t="s">
        <v>131</v>
      </c>
      <c r="I28" s="92"/>
      <c r="J28" s="93"/>
      <c r="K28" s="93"/>
      <c r="L28" s="93"/>
      <c r="M28" s="94"/>
    </row>
    <row r="29" spans="2:13" ht="15">
      <c r="B29" s="3"/>
      <c r="C29" s="5"/>
      <c r="D29" s="3"/>
      <c r="E29" s="5"/>
      <c r="G29" s="95"/>
      <c r="H29" s="91"/>
      <c r="I29" s="92"/>
      <c r="J29" s="93"/>
      <c r="K29" s="93"/>
      <c r="L29" s="93"/>
      <c r="M29" s="94"/>
    </row>
    <row r="30" spans="2:13" ht="15">
      <c r="B30" s="3"/>
      <c r="C30" s="5"/>
      <c r="D30" s="3"/>
      <c r="E30" s="5"/>
      <c r="G30" s="95"/>
      <c r="H30" s="91"/>
      <c r="I30" s="92"/>
      <c r="J30" s="93"/>
      <c r="K30" s="93"/>
      <c r="L30" s="93"/>
      <c r="M30" s="94"/>
    </row>
    <row r="31" spans="2:13" ht="15">
      <c r="B31" s="3"/>
      <c r="C31" s="5"/>
      <c r="D31" s="30"/>
      <c r="E31" s="8"/>
      <c r="G31" s="95"/>
      <c r="H31" s="91"/>
      <c r="I31" s="92"/>
      <c r="J31" s="93"/>
      <c r="K31" s="93"/>
      <c r="L31" s="93"/>
      <c r="M31" s="94"/>
    </row>
    <row r="32" spans="2:13" ht="15">
      <c r="B32" s="3"/>
      <c r="C32" s="5"/>
      <c r="D32" s="9" t="s">
        <v>28</v>
      </c>
      <c r="E32" s="11">
        <f>C6-E6</f>
        <v>1385000</v>
      </c>
      <c r="G32" s="95"/>
      <c r="H32" s="91"/>
      <c r="I32" s="92"/>
      <c r="J32" s="93"/>
      <c r="K32" s="93"/>
      <c r="L32" s="93"/>
      <c r="M32" s="94"/>
    </row>
    <row r="33" spans="2:13" ht="15">
      <c r="B33" s="6"/>
      <c r="C33" s="7"/>
      <c r="D33" s="12"/>
      <c r="E33" s="13"/>
      <c r="G33" s="95"/>
      <c r="H33" s="91"/>
      <c r="I33" s="92"/>
      <c r="J33" s="93"/>
      <c r="K33" s="93"/>
      <c r="L33" s="93"/>
      <c r="M33" s="94"/>
    </row>
    <row r="34" spans="2:13" ht="15">
      <c r="B34" s="25"/>
      <c r="C34" s="2"/>
      <c r="D34" s="2"/>
      <c r="E34" s="2"/>
      <c r="G34" s="95"/>
      <c r="H34" s="91"/>
      <c r="I34" s="92"/>
      <c r="J34" s="93"/>
      <c r="K34" s="93"/>
      <c r="L34" s="93"/>
      <c r="M34" s="94"/>
    </row>
    <row r="35" spans="2:13" ht="15">
      <c r="B35" s="121" t="s">
        <v>86</v>
      </c>
      <c r="C35" s="122"/>
      <c r="D35" s="122"/>
      <c r="E35" s="122"/>
      <c r="G35" s="95"/>
      <c r="H35" s="91"/>
      <c r="I35" s="92"/>
      <c r="J35" s="93"/>
      <c r="K35" s="93"/>
      <c r="L35" s="93"/>
      <c r="M35" s="94"/>
    </row>
    <row r="36" spans="2:13" ht="15">
      <c r="B36" s="122"/>
      <c r="C36" s="122"/>
      <c r="D36" s="122"/>
      <c r="E36" s="122"/>
      <c r="G36" s="95"/>
      <c r="H36" s="91"/>
      <c r="I36" s="92"/>
      <c r="J36" s="93"/>
      <c r="K36" s="93"/>
      <c r="L36" s="93"/>
      <c r="M36" s="94"/>
    </row>
    <row r="37" spans="2:13" ht="14.25" customHeight="1">
      <c r="B37" s="98" t="s">
        <v>88</v>
      </c>
      <c r="C37" s="98"/>
      <c r="D37" s="97"/>
      <c r="E37" s="97"/>
      <c r="G37" s="95"/>
      <c r="H37" s="91"/>
      <c r="I37" s="92"/>
      <c r="J37" s="93"/>
      <c r="K37" s="93"/>
      <c r="L37" s="93"/>
      <c r="M37" s="94"/>
    </row>
    <row r="38" spans="2:13" ht="15">
      <c r="B38" s="97"/>
      <c r="C38" s="97"/>
      <c r="D38" s="97"/>
      <c r="E38" s="97"/>
      <c r="G38" s="95"/>
      <c r="H38" s="91"/>
      <c r="I38" s="92"/>
      <c r="J38" s="93"/>
      <c r="K38" s="93"/>
      <c r="L38" s="93"/>
      <c r="M38" s="94"/>
    </row>
    <row r="59" ht="6" customHeight="1"/>
  </sheetData>
  <sheetProtection/>
  <mergeCells count="4">
    <mergeCell ref="B4:E4"/>
    <mergeCell ref="H25:M25"/>
    <mergeCell ref="B35:E36"/>
    <mergeCell ref="J14:M14"/>
  </mergeCells>
  <conditionalFormatting sqref="H10">
    <cfRule type="cellIs" priority="1" dxfId="18" operator="greaterThan" stopIfTrue="1">
      <formula>0</formula>
    </cfRule>
    <cfRule type="cellIs" priority="2" dxfId="19" operator="lessThan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37">
      <selection activeCell="C7" sqref="C7"/>
    </sheetView>
  </sheetViews>
  <sheetFormatPr defaultColWidth="9.140625" defaultRowHeight="15"/>
  <cols>
    <col min="1" max="1" width="22.140625" style="0" customWidth="1"/>
    <col min="2" max="2" width="8.7109375" style="1" customWidth="1"/>
    <col min="3" max="3" width="8.7109375" style="0" customWidth="1"/>
    <col min="4" max="5" width="8.7109375" style="88" customWidth="1"/>
    <col min="6" max="6" width="9.28125" style="88" customWidth="1"/>
    <col min="7" max="7" width="11.7109375" style="88" customWidth="1"/>
    <col min="8" max="8" width="61.421875" style="88" customWidth="1"/>
  </cols>
  <sheetData>
    <row r="1" spans="1:2" ht="15">
      <c r="A1" s="1" t="str">
        <f>'FC Pessoal'!A1</f>
        <v>PLANEJAMENTO FINANCEIRO PESSOAL: GESTÃO FINANCEIRA</v>
      </c>
      <c r="B1"/>
    </row>
    <row r="2" ht="15">
      <c r="B2"/>
    </row>
    <row r="3" ht="9" customHeight="1">
      <c r="B3"/>
    </row>
    <row r="4" spans="1:2" ht="15">
      <c r="A4" s="1" t="s">
        <v>92</v>
      </c>
      <c r="B4"/>
    </row>
    <row r="5" spans="1:2" ht="8.25" customHeight="1">
      <c r="A5" s="40" t="s">
        <v>26</v>
      </c>
      <c r="B5" s="41"/>
    </row>
    <row r="6" spans="1:8" ht="25.5">
      <c r="A6" s="100" t="s">
        <v>72</v>
      </c>
      <c r="B6" s="100" t="s">
        <v>73</v>
      </c>
      <c r="C6" s="100" t="s">
        <v>71</v>
      </c>
      <c r="D6" s="100" t="s">
        <v>91</v>
      </c>
      <c r="E6" s="100" t="s">
        <v>80</v>
      </c>
      <c r="F6" s="114" t="s">
        <v>75</v>
      </c>
      <c r="G6" s="100" t="s">
        <v>74</v>
      </c>
      <c r="H6" s="100" t="s">
        <v>93</v>
      </c>
    </row>
    <row r="7" spans="1:8" ht="15">
      <c r="A7" s="103" t="s">
        <v>118</v>
      </c>
      <c r="B7" s="42">
        <v>54000</v>
      </c>
      <c r="C7" s="86">
        <f aca="true" t="shared" si="0" ref="C7:C54">B7/12</f>
        <v>4500</v>
      </c>
      <c r="D7" s="86">
        <v>2500</v>
      </c>
      <c r="E7" s="86">
        <f aca="true" t="shared" si="1" ref="E7:E54">C7-D7</f>
        <v>2000</v>
      </c>
      <c r="F7" s="21" t="s">
        <v>77</v>
      </c>
      <c r="G7" s="21" t="s">
        <v>78</v>
      </c>
      <c r="H7" s="101" t="s">
        <v>135</v>
      </c>
    </row>
    <row r="8" spans="1:8" ht="15">
      <c r="A8" s="103" t="s">
        <v>172</v>
      </c>
      <c r="B8" s="42">
        <v>31800</v>
      </c>
      <c r="C8" s="86">
        <f t="shared" si="0"/>
        <v>2650</v>
      </c>
      <c r="D8" s="87">
        <v>2650</v>
      </c>
      <c r="E8" s="86">
        <f t="shared" si="1"/>
        <v>0</v>
      </c>
      <c r="F8" s="21" t="s">
        <v>77</v>
      </c>
      <c r="G8" s="21" t="s">
        <v>76</v>
      </c>
      <c r="H8" s="101"/>
    </row>
    <row r="9" spans="1:8" ht="15">
      <c r="A9" s="103" t="s">
        <v>182</v>
      </c>
      <c r="B9" s="42">
        <v>27960</v>
      </c>
      <c r="C9" s="86">
        <f t="shared" si="0"/>
        <v>2330</v>
      </c>
      <c r="D9" s="86">
        <v>2330</v>
      </c>
      <c r="E9" s="86">
        <f t="shared" si="1"/>
        <v>0</v>
      </c>
      <c r="F9" s="21" t="s">
        <v>77</v>
      </c>
      <c r="G9" s="21" t="s">
        <v>76</v>
      </c>
      <c r="H9" s="101"/>
    </row>
    <row r="10" spans="1:8" ht="15">
      <c r="A10" s="103" t="s">
        <v>100</v>
      </c>
      <c r="B10" s="42">
        <v>27000</v>
      </c>
      <c r="C10" s="86">
        <f t="shared" si="0"/>
        <v>2250</v>
      </c>
      <c r="D10" s="86">
        <v>2250</v>
      </c>
      <c r="E10" s="86">
        <f t="shared" si="1"/>
        <v>0</v>
      </c>
      <c r="F10" s="21" t="s">
        <v>77</v>
      </c>
      <c r="G10" s="21" t="s">
        <v>76</v>
      </c>
      <c r="H10" s="101"/>
    </row>
    <row r="11" spans="1:8" ht="15">
      <c r="A11" s="103" t="s">
        <v>115</v>
      </c>
      <c r="B11" s="42">
        <v>24000</v>
      </c>
      <c r="C11" s="86">
        <f t="shared" si="0"/>
        <v>2000</v>
      </c>
      <c r="D11" s="86">
        <v>1600</v>
      </c>
      <c r="E11" s="86">
        <v>0</v>
      </c>
      <c r="F11" s="21" t="s">
        <v>77</v>
      </c>
      <c r="G11" s="21" t="s">
        <v>78</v>
      </c>
      <c r="H11" s="101"/>
    </row>
    <row r="12" spans="1:10" ht="15">
      <c r="A12" s="103" t="s">
        <v>149</v>
      </c>
      <c r="B12" s="42">
        <v>17838.719999999998</v>
      </c>
      <c r="C12" s="86">
        <f t="shared" si="0"/>
        <v>1486.5599999999997</v>
      </c>
      <c r="D12" s="86">
        <v>400</v>
      </c>
      <c r="E12" s="86">
        <v>0</v>
      </c>
      <c r="F12" s="21" t="s">
        <v>77</v>
      </c>
      <c r="G12" s="21" t="s">
        <v>76</v>
      </c>
      <c r="H12" s="101"/>
      <c r="J12" s="102" t="s">
        <v>26</v>
      </c>
    </row>
    <row r="13" spans="1:8" ht="15">
      <c r="A13" s="103" t="s">
        <v>145</v>
      </c>
      <c r="B13" s="42">
        <v>14400</v>
      </c>
      <c r="C13" s="86">
        <f t="shared" si="0"/>
        <v>1200</v>
      </c>
      <c r="D13" s="87">
        <v>1200</v>
      </c>
      <c r="E13" s="86">
        <f t="shared" si="1"/>
        <v>0</v>
      </c>
      <c r="F13" s="21" t="s">
        <v>77</v>
      </c>
      <c r="G13" s="21" t="s">
        <v>76</v>
      </c>
      <c r="H13" s="101"/>
    </row>
    <row r="14" spans="1:8" ht="15">
      <c r="A14" s="103" t="s">
        <v>97</v>
      </c>
      <c r="B14" s="42">
        <v>13200</v>
      </c>
      <c r="C14" s="86">
        <f t="shared" si="0"/>
        <v>1100</v>
      </c>
      <c r="D14" s="86">
        <v>700</v>
      </c>
      <c r="E14" s="86">
        <f t="shared" si="1"/>
        <v>400</v>
      </c>
      <c r="F14" s="21" t="s">
        <v>77</v>
      </c>
      <c r="G14" s="21" t="s">
        <v>76</v>
      </c>
      <c r="H14" s="101" t="s">
        <v>138</v>
      </c>
    </row>
    <row r="15" spans="1:8" ht="15">
      <c r="A15" s="103" t="s">
        <v>95</v>
      </c>
      <c r="B15" s="42">
        <v>11520</v>
      </c>
      <c r="C15" s="86">
        <f t="shared" si="0"/>
        <v>960</v>
      </c>
      <c r="D15" s="86">
        <v>960</v>
      </c>
      <c r="E15" s="86">
        <f t="shared" si="1"/>
        <v>0</v>
      </c>
      <c r="F15" s="21" t="s">
        <v>77</v>
      </c>
      <c r="G15" s="21" t="s">
        <v>76</v>
      </c>
      <c r="H15" s="101"/>
    </row>
    <row r="16" spans="1:8" ht="15">
      <c r="A16" s="103" t="s">
        <v>151</v>
      </c>
      <c r="B16" s="42">
        <v>10200</v>
      </c>
      <c r="C16" s="86">
        <f t="shared" si="0"/>
        <v>850</v>
      </c>
      <c r="D16" s="86">
        <v>850</v>
      </c>
      <c r="E16" s="86">
        <f t="shared" si="1"/>
        <v>0</v>
      </c>
      <c r="F16" s="21" t="s">
        <v>77</v>
      </c>
      <c r="G16" s="21" t="s">
        <v>78</v>
      </c>
      <c r="H16" s="101"/>
    </row>
    <row r="17" spans="1:8" ht="15">
      <c r="A17" s="103" t="s">
        <v>101</v>
      </c>
      <c r="B17" s="42">
        <v>8400</v>
      </c>
      <c r="C17" s="86">
        <f t="shared" si="0"/>
        <v>700</v>
      </c>
      <c r="D17" s="86">
        <v>550</v>
      </c>
      <c r="E17" s="86">
        <f t="shared" si="1"/>
        <v>150</v>
      </c>
      <c r="F17" s="21" t="s">
        <v>79</v>
      </c>
      <c r="G17" s="21" t="s">
        <v>78</v>
      </c>
      <c r="H17" s="101"/>
    </row>
    <row r="18" spans="1:8" ht="15">
      <c r="A18" s="103" t="s">
        <v>183</v>
      </c>
      <c r="B18" s="42">
        <v>7200</v>
      </c>
      <c r="C18" s="86">
        <f t="shared" si="0"/>
        <v>600</v>
      </c>
      <c r="D18" s="87">
        <v>0</v>
      </c>
      <c r="E18" s="86">
        <f t="shared" si="1"/>
        <v>600</v>
      </c>
      <c r="F18" s="21" t="s">
        <v>79</v>
      </c>
      <c r="G18" s="21" t="s">
        <v>76</v>
      </c>
      <c r="H18" s="101"/>
    </row>
    <row r="19" spans="1:8" ht="15">
      <c r="A19" s="103" t="s">
        <v>59</v>
      </c>
      <c r="B19" s="42">
        <v>6240</v>
      </c>
      <c r="C19" s="86">
        <f t="shared" si="0"/>
        <v>520</v>
      </c>
      <c r="D19" s="86">
        <v>520</v>
      </c>
      <c r="E19" s="86">
        <f t="shared" si="1"/>
        <v>0</v>
      </c>
      <c r="F19" s="21" t="s">
        <v>77</v>
      </c>
      <c r="G19" s="21" t="s">
        <v>76</v>
      </c>
      <c r="H19" s="101"/>
    </row>
    <row r="20" spans="1:8" ht="15">
      <c r="A20" s="103" t="s">
        <v>152</v>
      </c>
      <c r="B20" s="42">
        <v>6240</v>
      </c>
      <c r="C20" s="86">
        <f t="shared" si="0"/>
        <v>520</v>
      </c>
      <c r="D20" s="86">
        <v>520</v>
      </c>
      <c r="E20" s="86">
        <f t="shared" si="1"/>
        <v>0</v>
      </c>
      <c r="F20" s="21" t="s">
        <v>77</v>
      </c>
      <c r="G20" s="21" t="s">
        <v>76</v>
      </c>
      <c r="H20" s="101"/>
    </row>
    <row r="21" spans="1:8" ht="15">
      <c r="A21" s="103" t="s">
        <v>106</v>
      </c>
      <c r="B21" s="42">
        <v>6000</v>
      </c>
      <c r="C21" s="86">
        <f t="shared" si="0"/>
        <v>500</v>
      </c>
      <c r="D21" s="86">
        <v>250</v>
      </c>
      <c r="E21" s="86">
        <f t="shared" si="1"/>
        <v>250</v>
      </c>
      <c r="F21" s="21" t="s">
        <v>79</v>
      </c>
      <c r="G21" s="21" t="s">
        <v>76</v>
      </c>
      <c r="H21" s="101"/>
    </row>
    <row r="22" spans="1:8" ht="15">
      <c r="A22" s="103" t="s">
        <v>184</v>
      </c>
      <c r="B22" s="42">
        <v>4999.63</v>
      </c>
      <c r="C22" s="86">
        <f t="shared" si="0"/>
        <v>416.6358333333333</v>
      </c>
      <c r="D22" s="86">
        <v>416.6358333333333</v>
      </c>
      <c r="E22" s="86">
        <f t="shared" si="1"/>
        <v>0</v>
      </c>
      <c r="F22" s="21" t="s">
        <v>77</v>
      </c>
      <c r="G22" s="21" t="s">
        <v>78</v>
      </c>
      <c r="H22" s="101"/>
    </row>
    <row r="23" spans="1:8" ht="15">
      <c r="A23" s="103" t="s">
        <v>153</v>
      </c>
      <c r="B23" s="42">
        <v>4980</v>
      </c>
      <c r="C23" s="86">
        <f t="shared" si="0"/>
        <v>415</v>
      </c>
      <c r="D23" s="86">
        <v>0</v>
      </c>
      <c r="E23" s="86">
        <f t="shared" si="1"/>
        <v>415</v>
      </c>
      <c r="F23" s="21" t="s">
        <v>79</v>
      </c>
      <c r="G23" s="21" t="s">
        <v>76</v>
      </c>
      <c r="H23" s="101" t="s">
        <v>122</v>
      </c>
    </row>
    <row r="24" spans="1:8" ht="15">
      <c r="A24" s="103" t="s">
        <v>107</v>
      </c>
      <c r="B24" s="42">
        <v>3960</v>
      </c>
      <c r="C24" s="86">
        <v>1</v>
      </c>
      <c r="D24" s="86">
        <v>330</v>
      </c>
      <c r="E24" s="86">
        <f t="shared" si="1"/>
        <v>-329</v>
      </c>
      <c r="F24" s="21" t="s">
        <v>77</v>
      </c>
      <c r="G24" s="21" t="s">
        <v>76</v>
      </c>
      <c r="H24" s="101"/>
    </row>
    <row r="25" spans="1:10" ht="15">
      <c r="A25" s="103" t="s">
        <v>102</v>
      </c>
      <c r="B25" s="42">
        <v>3600</v>
      </c>
      <c r="C25" s="86">
        <f t="shared" si="0"/>
        <v>300</v>
      </c>
      <c r="D25" s="86">
        <v>350</v>
      </c>
      <c r="E25" s="86">
        <f t="shared" si="1"/>
        <v>-50</v>
      </c>
      <c r="F25" s="21" t="s">
        <v>77</v>
      </c>
      <c r="G25" s="21" t="s">
        <v>78</v>
      </c>
      <c r="H25" s="101"/>
      <c r="J25" s="102" t="s">
        <v>26</v>
      </c>
    </row>
    <row r="26" spans="1:8" ht="15">
      <c r="A26" s="103" t="s">
        <v>60</v>
      </c>
      <c r="B26" s="42">
        <v>3600</v>
      </c>
      <c r="C26" s="86">
        <f t="shared" si="0"/>
        <v>300</v>
      </c>
      <c r="D26" s="86">
        <v>300</v>
      </c>
      <c r="E26" s="86">
        <f t="shared" si="1"/>
        <v>0</v>
      </c>
      <c r="F26" s="21" t="s">
        <v>77</v>
      </c>
      <c r="G26" s="21" t="s">
        <v>78</v>
      </c>
      <c r="H26" s="101"/>
    </row>
    <row r="27" spans="1:8" ht="15">
      <c r="A27" s="103" t="s">
        <v>112</v>
      </c>
      <c r="B27" s="42">
        <v>3600</v>
      </c>
      <c r="C27" s="86">
        <f t="shared" si="0"/>
        <v>300</v>
      </c>
      <c r="D27" s="86">
        <v>150</v>
      </c>
      <c r="E27" s="86">
        <f t="shared" si="1"/>
        <v>150</v>
      </c>
      <c r="F27" s="21" t="s">
        <v>79</v>
      </c>
      <c r="G27" s="21" t="s">
        <v>78</v>
      </c>
      <c r="H27" s="101" t="s">
        <v>121</v>
      </c>
    </row>
    <row r="28" spans="1:8" ht="15">
      <c r="A28" s="103" t="s">
        <v>136</v>
      </c>
      <c r="B28" s="42">
        <f>2700+800</f>
        <v>3500</v>
      </c>
      <c r="C28" s="86">
        <f t="shared" si="0"/>
        <v>291.6666666666667</v>
      </c>
      <c r="D28" s="86">
        <v>291.6666666666667</v>
      </c>
      <c r="E28" s="86">
        <f t="shared" si="1"/>
        <v>0</v>
      </c>
      <c r="F28" s="21" t="s">
        <v>79</v>
      </c>
      <c r="G28" s="21" t="s">
        <v>78</v>
      </c>
      <c r="H28" s="101"/>
    </row>
    <row r="29" spans="1:8" ht="15">
      <c r="A29" s="103" t="s">
        <v>185</v>
      </c>
      <c r="B29" s="42">
        <v>3300</v>
      </c>
      <c r="C29" s="86">
        <f t="shared" si="0"/>
        <v>275</v>
      </c>
      <c r="D29" s="86">
        <v>0</v>
      </c>
      <c r="E29" s="86">
        <f t="shared" si="1"/>
        <v>275</v>
      </c>
      <c r="F29" s="21" t="s">
        <v>79</v>
      </c>
      <c r="G29" s="21" t="s">
        <v>78</v>
      </c>
      <c r="H29" s="101" t="s">
        <v>120</v>
      </c>
    </row>
    <row r="30" spans="1:8" ht="15">
      <c r="A30" s="103" t="s">
        <v>96</v>
      </c>
      <c r="B30" s="42">
        <v>3148.1999999999994</v>
      </c>
      <c r="C30" s="86">
        <f t="shared" si="0"/>
        <v>262.34999999999997</v>
      </c>
      <c r="D30" s="86">
        <v>262</v>
      </c>
      <c r="E30" s="86">
        <f t="shared" si="1"/>
        <v>0.3499999999999659</v>
      </c>
      <c r="F30" s="21" t="s">
        <v>77</v>
      </c>
      <c r="G30" s="21" t="s">
        <v>76</v>
      </c>
      <c r="H30" s="101"/>
    </row>
    <row r="31" spans="1:8" ht="15">
      <c r="A31" s="103" t="s">
        <v>156</v>
      </c>
      <c r="B31" s="42">
        <v>3000</v>
      </c>
      <c r="C31" s="86">
        <f t="shared" si="0"/>
        <v>250</v>
      </c>
      <c r="D31" s="86">
        <v>300</v>
      </c>
      <c r="E31" s="86">
        <f t="shared" si="1"/>
        <v>-50</v>
      </c>
      <c r="F31" s="21" t="s">
        <v>77</v>
      </c>
      <c r="G31" s="21" t="s">
        <v>78</v>
      </c>
      <c r="H31" s="101" t="s">
        <v>139</v>
      </c>
    </row>
    <row r="32" spans="1:8" ht="15">
      <c r="A32" s="103" t="s">
        <v>147</v>
      </c>
      <c r="B32" s="42">
        <v>2400</v>
      </c>
      <c r="C32" s="86">
        <f t="shared" si="0"/>
        <v>200</v>
      </c>
      <c r="D32" s="87">
        <v>0</v>
      </c>
      <c r="E32" s="86">
        <f t="shared" si="1"/>
        <v>200</v>
      </c>
      <c r="F32" s="21" t="s">
        <v>79</v>
      </c>
      <c r="G32" s="21" t="s">
        <v>76</v>
      </c>
      <c r="H32" s="101"/>
    </row>
    <row r="33" spans="1:8" ht="15">
      <c r="A33" s="103" t="s">
        <v>137</v>
      </c>
      <c r="B33" s="42">
        <v>2277.6</v>
      </c>
      <c r="C33" s="86">
        <f t="shared" si="0"/>
        <v>189.79999999999998</v>
      </c>
      <c r="D33" s="86">
        <v>189.79999999999998</v>
      </c>
      <c r="E33" s="86">
        <f t="shared" si="1"/>
        <v>0</v>
      </c>
      <c r="F33" s="21" t="s">
        <v>77</v>
      </c>
      <c r="G33" s="21" t="s">
        <v>76</v>
      </c>
      <c r="H33" s="101"/>
    </row>
    <row r="34" spans="1:8" ht="15">
      <c r="A34" s="103" t="s">
        <v>159</v>
      </c>
      <c r="B34" s="42">
        <v>2160</v>
      </c>
      <c r="C34" s="86">
        <f t="shared" si="0"/>
        <v>180</v>
      </c>
      <c r="D34" s="86">
        <v>180</v>
      </c>
      <c r="E34" s="86">
        <f t="shared" si="1"/>
        <v>0</v>
      </c>
      <c r="F34" s="21" t="s">
        <v>77</v>
      </c>
      <c r="G34" s="21" t="s">
        <v>76</v>
      </c>
      <c r="H34" s="101"/>
    </row>
    <row r="35" spans="1:8" ht="15">
      <c r="A35" s="103" t="s">
        <v>186</v>
      </c>
      <c r="B35" s="42">
        <v>1980</v>
      </c>
      <c r="C35" s="86">
        <f t="shared" si="0"/>
        <v>165</v>
      </c>
      <c r="D35" s="86">
        <v>165</v>
      </c>
      <c r="E35" s="86">
        <f t="shared" si="1"/>
        <v>0</v>
      </c>
      <c r="F35" s="21" t="s">
        <v>77</v>
      </c>
      <c r="G35" s="21" t="s">
        <v>76</v>
      </c>
      <c r="H35" s="101" t="s">
        <v>126</v>
      </c>
    </row>
    <row r="36" spans="1:8" ht="15">
      <c r="A36" s="103" t="s">
        <v>187</v>
      </c>
      <c r="B36" s="42">
        <v>1821.35</v>
      </c>
      <c r="C36" s="86">
        <f t="shared" si="0"/>
        <v>151.77916666666667</v>
      </c>
      <c r="D36" s="86">
        <v>0</v>
      </c>
      <c r="E36" s="86">
        <f t="shared" si="1"/>
        <v>151.77916666666667</v>
      </c>
      <c r="F36" s="21" t="s">
        <v>77</v>
      </c>
      <c r="G36" s="21" t="s">
        <v>76</v>
      </c>
      <c r="H36" s="101" t="s">
        <v>140</v>
      </c>
    </row>
    <row r="37" spans="1:8" ht="15">
      <c r="A37" s="103" t="s">
        <v>156</v>
      </c>
      <c r="B37" s="42">
        <v>1800</v>
      </c>
      <c r="C37" s="86">
        <f t="shared" si="0"/>
        <v>150</v>
      </c>
      <c r="D37" s="86">
        <v>0</v>
      </c>
      <c r="E37" s="86">
        <f t="shared" si="1"/>
        <v>150</v>
      </c>
      <c r="F37" s="21" t="s">
        <v>77</v>
      </c>
      <c r="G37" s="21" t="s">
        <v>78</v>
      </c>
      <c r="H37" s="101" t="s">
        <v>125</v>
      </c>
    </row>
    <row r="38" spans="1:10" ht="15">
      <c r="A38" s="103" t="s">
        <v>188</v>
      </c>
      <c r="B38" s="42">
        <v>1800</v>
      </c>
      <c r="C38" s="86">
        <f t="shared" si="0"/>
        <v>150</v>
      </c>
      <c r="D38" s="86">
        <v>100</v>
      </c>
      <c r="E38" s="86">
        <f t="shared" si="1"/>
        <v>50</v>
      </c>
      <c r="F38" s="21" t="s">
        <v>77</v>
      </c>
      <c r="G38" s="21" t="s">
        <v>78</v>
      </c>
      <c r="H38" s="101"/>
      <c r="J38" s="102" t="s">
        <v>26</v>
      </c>
    </row>
    <row r="39" spans="1:8" ht="15">
      <c r="A39" s="103" t="s">
        <v>164</v>
      </c>
      <c r="B39" s="42">
        <v>1512.28</v>
      </c>
      <c r="C39" s="86">
        <f t="shared" si="0"/>
        <v>126.02333333333333</v>
      </c>
      <c r="D39" s="111">
        <v>126.02333333333333</v>
      </c>
      <c r="E39" s="86">
        <f t="shared" si="1"/>
        <v>0</v>
      </c>
      <c r="F39" s="21" t="s">
        <v>77</v>
      </c>
      <c r="G39" s="21" t="s">
        <v>76</v>
      </c>
      <c r="H39" s="101"/>
    </row>
    <row r="40" spans="1:8" ht="15">
      <c r="A40" s="103" t="s">
        <v>99</v>
      </c>
      <c r="B40" s="42">
        <v>1317.8399999999995</v>
      </c>
      <c r="C40" s="86">
        <f t="shared" si="0"/>
        <v>109.81999999999995</v>
      </c>
      <c r="D40" s="111">
        <v>109.81999999999995</v>
      </c>
      <c r="E40" s="86">
        <f t="shared" si="1"/>
        <v>0</v>
      </c>
      <c r="F40" s="21" t="s">
        <v>77</v>
      </c>
      <c r="G40" s="21" t="s">
        <v>76</v>
      </c>
      <c r="H40" s="101" t="s">
        <v>141</v>
      </c>
    </row>
    <row r="41" spans="1:8" ht="15">
      <c r="A41" s="103" t="s">
        <v>105</v>
      </c>
      <c r="B41" s="42">
        <v>1200</v>
      </c>
      <c r="C41" s="86">
        <f t="shared" si="0"/>
        <v>100</v>
      </c>
      <c r="D41" s="87">
        <v>0</v>
      </c>
      <c r="E41" s="86">
        <f t="shared" si="1"/>
        <v>100</v>
      </c>
      <c r="F41" s="21" t="s">
        <v>79</v>
      </c>
      <c r="G41" s="21" t="s">
        <v>76</v>
      </c>
      <c r="H41" s="101" t="s">
        <v>123</v>
      </c>
    </row>
    <row r="42" spans="1:8" ht="15">
      <c r="A42" s="103" t="s">
        <v>113</v>
      </c>
      <c r="B42" s="42">
        <v>1200</v>
      </c>
      <c r="C42" s="86">
        <f t="shared" si="0"/>
        <v>100</v>
      </c>
      <c r="D42" s="87">
        <v>80</v>
      </c>
      <c r="E42" s="86">
        <f t="shared" si="1"/>
        <v>20</v>
      </c>
      <c r="F42" s="21" t="s">
        <v>79</v>
      </c>
      <c r="G42" s="21" t="s">
        <v>78</v>
      </c>
      <c r="H42" s="101" t="s">
        <v>142</v>
      </c>
    </row>
    <row r="43" spans="1:8" ht="15">
      <c r="A43" s="103" t="s">
        <v>108</v>
      </c>
      <c r="B43" s="42">
        <v>1000</v>
      </c>
      <c r="C43" s="86">
        <f t="shared" si="0"/>
        <v>83.33333333333333</v>
      </c>
      <c r="D43" s="87">
        <v>0</v>
      </c>
      <c r="E43" s="86">
        <f t="shared" si="1"/>
        <v>83.33333333333333</v>
      </c>
      <c r="F43" s="21" t="s">
        <v>77</v>
      </c>
      <c r="G43" s="21" t="s">
        <v>76</v>
      </c>
      <c r="H43" s="101" t="s">
        <v>143</v>
      </c>
    </row>
    <row r="44" spans="1:8" ht="15">
      <c r="A44" s="103" t="s">
        <v>103</v>
      </c>
      <c r="B44" s="42">
        <v>878.0399999999998</v>
      </c>
      <c r="C44" s="86">
        <f t="shared" si="0"/>
        <v>73.16999999999999</v>
      </c>
      <c r="D44" s="87">
        <v>0</v>
      </c>
      <c r="E44" s="86">
        <f t="shared" si="1"/>
        <v>73.16999999999999</v>
      </c>
      <c r="F44" s="21" t="s">
        <v>79</v>
      </c>
      <c r="G44" s="21" t="s">
        <v>76</v>
      </c>
      <c r="H44" s="101"/>
    </row>
    <row r="45" spans="1:8" ht="15">
      <c r="A45" s="103" t="s">
        <v>189</v>
      </c>
      <c r="B45" s="42">
        <v>829.48</v>
      </c>
      <c r="C45" s="86">
        <f t="shared" si="0"/>
        <v>69.12333333333333</v>
      </c>
      <c r="D45" s="87">
        <v>0</v>
      </c>
      <c r="E45" s="86">
        <f t="shared" si="1"/>
        <v>69.12333333333333</v>
      </c>
      <c r="F45" s="21" t="s">
        <v>77</v>
      </c>
      <c r="G45" s="21" t="s">
        <v>76</v>
      </c>
      <c r="H45" s="101" t="s">
        <v>140</v>
      </c>
    </row>
    <row r="46" spans="1:8" ht="15">
      <c r="A46" s="103" t="s">
        <v>190</v>
      </c>
      <c r="B46" s="42">
        <v>798</v>
      </c>
      <c r="C46" s="86">
        <f t="shared" si="0"/>
        <v>66.5</v>
      </c>
      <c r="D46" s="111">
        <v>66.5</v>
      </c>
      <c r="E46" s="86">
        <f t="shared" si="1"/>
        <v>0</v>
      </c>
      <c r="F46" s="21" t="s">
        <v>77</v>
      </c>
      <c r="G46" s="21" t="s">
        <v>76</v>
      </c>
      <c r="H46" s="101"/>
    </row>
    <row r="47" spans="1:8" ht="15">
      <c r="A47" s="103" t="s">
        <v>109</v>
      </c>
      <c r="B47" s="42">
        <v>787</v>
      </c>
      <c r="C47" s="86">
        <f t="shared" si="0"/>
        <v>65.58333333333333</v>
      </c>
      <c r="D47" s="111">
        <v>65.58333333333333</v>
      </c>
      <c r="E47" s="86">
        <f t="shared" si="1"/>
        <v>0</v>
      </c>
      <c r="F47" s="21" t="s">
        <v>77</v>
      </c>
      <c r="G47" s="21" t="s">
        <v>76</v>
      </c>
      <c r="H47" s="101"/>
    </row>
    <row r="48" spans="1:8" ht="15">
      <c r="A48" s="103" t="s">
        <v>104</v>
      </c>
      <c r="B48" s="42">
        <v>768.9600000000002</v>
      </c>
      <c r="C48" s="86">
        <f t="shared" si="0"/>
        <v>64.08000000000001</v>
      </c>
      <c r="D48" s="87">
        <v>0</v>
      </c>
      <c r="E48" s="86">
        <f t="shared" si="1"/>
        <v>64.08000000000001</v>
      </c>
      <c r="F48" s="21" t="s">
        <v>79</v>
      </c>
      <c r="G48" s="21" t="s">
        <v>76</v>
      </c>
      <c r="H48" s="101"/>
    </row>
    <row r="49" spans="1:8" ht="15">
      <c r="A49" s="103" t="s">
        <v>98</v>
      </c>
      <c r="B49" s="42">
        <v>667.7999999999998</v>
      </c>
      <c r="C49" s="86">
        <f t="shared" si="0"/>
        <v>55.649999999999984</v>
      </c>
      <c r="D49" s="111">
        <v>55.649999999999984</v>
      </c>
      <c r="E49" s="86">
        <f t="shared" si="1"/>
        <v>0</v>
      </c>
      <c r="F49" s="21" t="s">
        <v>77</v>
      </c>
      <c r="G49" s="21" t="s">
        <v>76</v>
      </c>
      <c r="H49" s="101" t="s">
        <v>127</v>
      </c>
    </row>
    <row r="50" spans="1:8" ht="15">
      <c r="A50" s="103" t="s">
        <v>191</v>
      </c>
      <c r="B50" s="42">
        <v>663.52</v>
      </c>
      <c r="C50" s="86">
        <f t="shared" si="0"/>
        <v>55.29333333333333</v>
      </c>
      <c r="D50" s="111">
        <v>55.29333333333333</v>
      </c>
      <c r="E50" s="86">
        <f t="shared" si="1"/>
        <v>0</v>
      </c>
      <c r="F50" s="21" t="s">
        <v>77</v>
      </c>
      <c r="G50" s="21" t="s">
        <v>76</v>
      </c>
      <c r="H50" s="101"/>
    </row>
    <row r="51" spans="1:8" ht="15">
      <c r="A51" s="103" t="s">
        <v>169</v>
      </c>
      <c r="B51" s="42">
        <v>660</v>
      </c>
      <c r="C51" s="86">
        <f t="shared" si="0"/>
        <v>55</v>
      </c>
      <c r="D51" s="87">
        <v>55</v>
      </c>
      <c r="E51" s="86">
        <f t="shared" si="1"/>
        <v>0</v>
      </c>
      <c r="F51" s="21" t="s">
        <v>77</v>
      </c>
      <c r="G51" s="21" t="s">
        <v>76</v>
      </c>
      <c r="H51" s="101"/>
    </row>
    <row r="52" spans="1:8" ht="15">
      <c r="A52" s="103" t="s">
        <v>114</v>
      </c>
      <c r="B52" s="42">
        <v>600</v>
      </c>
      <c r="C52" s="86">
        <f t="shared" si="0"/>
        <v>50</v>
      </c>
      <c r="D52" s="87">
        <v>50</v>
      </c>
      <c r="E52" s="86">
        <f t="shared" si="1"/>
        <v>0</v>
      </c>
      <c r="F52" s="21" t="s">
        <v>77</v>
      </c>
      <c r="G52" s="21" t="s">
        <v>76</v>
      </c>
      <c r="H52" s="101"/>
    </row>
    <row r="53" spans="1:8" ht="15">
      <c r="A53" s="103" t="s">
        <v>124</v>
      </c>
      <c r="B53" s="42">
        <f>360+120</f>
        <v>480</v>
      </c>
      <c r="C53" s="86">
        <f t="shared" si="0"/>
        <v>40</v>
      </c>
      <c r="D53" s="87">
        <v>40</v>
      </c>
      <c r="E53" s="86">
        <f t="shared" si="1"/>
        <v>0</v>
      </c>
      <c r="F53" s="21" t="s">
        <v>79</v>
      </c>
      <c r="G53" s="21" t="s">
        <v>76</v>
      </c>
      <c r="H53" s="101"/>
    </row>
    <row r="54" spans="1:8" ht="15">
      <c r="A54" s="103" t="s">
        <v>171</v>
      </c>
      <c r="B54" s="42">
        <v>420</v>
      </c>
      <c r="C54" s="86">
        <f t="shared" si="0"/>
        <v>35</v>
      </c>
      <c r="D54" s="87">
        <v>0</v>
      </c>
      <c r="E54" s="86">
        <f t="shared" si="1"/>
        <v>35</v>
      </c>
      <c r="F54" s="21" t="s">
        <v>79</v>
      </c>
      <c r="G54" s="21" t="s">
        <v>76</v>
      </c>
      <c r="H54" s="101" t="s">
        <v>122</v>
      </c>
    </row>
    <row r="55" ht="6.75" customHeight="1">
      <c r="B55"/>
    </row>
    <row r="56" spans="2:8" s="104" customFormat="1" ht="21" customHeight="1">
      <c r="B56" s="105">
        <f>SUM(B7:B54)</f>
        <v>331708.42</v>
      </c>
      <c r="C56" s="105">
        <f>SUM(C7:C54)</f>
        <v>27313.368333333332</v>
      </c>
      <c r="D56" s="105">
        <f>SUM(D7:D54)</f>
        <v>21018.972500000003</v>
      </c>
      <c r="E56" s="105">
        <f>SUM(E7:E54)</f>
        <v>4807.835833333333</v>
      </c>
      <c r="F56" s="123" t="s">
        <v>94</v>
      </c>
      <c r="G56" s="124"/>
      <c r="H56" s="125"/>
    </row>
    <row r="57" spans="4:8" s="1" customFormat="1" ht="15">
      <c r="D57" s="99"/>
      <c r="E57" s="99"/>
      <c r="F57" s="85"/>
      <c r="G57" s="85"/>
      <c r="H57" s="85"/>
    </row>
    <row r="58" ht="15">
      <c r="B58"/>
    </row>
  </sheetData>
  <sheetProtection/>
  <mergeCells count="1">
    <mergeCell ref="F56:H56"/>
  </mergeCells>
  <conditionalFormatting sqref="E7:E11 E38:E54">
    <cfRule type="cellIs" priority="10" dxfId="22" operator="equal" stopIfTrue="1">
      <formula>0</formula>
    </cfRule>
    <cfRule type="cellIs" priority="11" dxfId="19" operator="lessThan" stopIfTrue="1">
      <formula>0</formula>
    </cfRule>
    <cfRule type="cellIs" priority="12" dxfId="18" operator="greaterThan" stopIfTrue="1">
      <formula>0</formula>
    </cfRule>
  </conditionalFormatting>
  <conditionalFormatting sqref="E56">
    <cfRule type="cellIs" priority="7" dxfId="22" operator="equal" stopIfTrue="1">
      <formula>0</formula>
    </cfRule>
    <cfRule type="cellIs" priority="8" dxfId="19" operator="lessThan" stopIfTrue="1">
      <formula>0</formula>
    </cfRule>
    <cfRule type="cellIs" priority="9" dxfId="18" operator="greaterThan" stopIfTrue="1">
      <formula>0</formula>
    </cfRule>
  </conditionalFormatting>
  <conditionalFormatting sqref="E25:E37">
    <cfRule type="cellIs" priority="4" dxfId="22" operator="equal" stopIfTrue="1">
      <formula>0</formula>
    </cfRule>
    <cfRule type="cellIs" priority="5" dxfId="19" operator="lessThan" stopIfTrue="1">
      <formula>0</formula>
    </cfRule>
    <cfRule type="cellIs" priority="6" dxfId="18" operator="greaterThan" stopIfTrue="1">
      <formula>0</formula>
    </cfRule>
  </conditionalFormatting>
  <conditionalFormatting sqref="E12:E24">
    <cfRule type="cellIs" priority="1" dxfId="22" operator="equal" stopIfTrue="1">
      <formula>0</formula>
    </cfRule>
    <cfRule type="cellIs" priority="2" dxfId="19" operator="lessThan" stopIfTrue="1">
      <formula>0</formula>
    </cfRule>
    <cfRule type="cellIs" priority="3" dxfId="18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Braga</dc:creator>
  <cp:keywords/>
  <dc:description/>
  <cp:lastModifiedBy>Giuliana Napolitano</cp:lastModifiedBy>
  <cp:lastPrinted>2017-08-14T21:51:01Z</cp:lastPrinted>
  <dcterms:created xsi:type="dcterms:W3CDTF">2015-06-22T12:15:52Z</dcterms:created>
  <dcterms:modified xsi:type="dcterms:W3CDTF">2018-01-11T20:52:01Z</dcterms:modified>
  <cp:category/>
  <cp:version/>
  <cp:contentType/>
  <cp:contentStatus/>
</cp:coreProperties>
</file>